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957af82c4f927fb/Actual Documents/^N2 TIE Operations/Website design/Downloadable content/Personal content/Ready to upload/"/>
    </mc:Choice>
  </mc:AlternateContent>
  <xr:revisionPtr revIDLastSave="168" documentId="11_B423B49AA67AFA5D559F87BA5793DF31EDA80FC1" xr6:coauthVersionLast="47" xr6:coauthVersionMax="47" xr10:uidLastSave="{99CF2007-2EB8-4E5B-94BE-5585636A0CF2}"/>
  <bookViews>
    <workbookView xWindow="-120" yWindow="-120" windowWidth="29040" windowHeight="15720" tabRatio="500" activeTab="2" xr2:uid="{00000000-000D-0000-FFFF-FFFF00000000}"/>
  </bookViews>
  <sheets>
    <sheet name="Start here" sheetId="1" r:id="rId1"/>
    <sheet name="Dashboard" sheetId="2" r:id="rId2"/>
    <sheet name="Statement" sheetId="3" r:id="rId3"/>
  </sheets>
  <definedNames>
    <definedName name="_xlnm.Print_Area" localSheetId="1">Dashboard!$A$1:$I$60</definedName>
    <definedName name="_xlnm.Print_Area" localSheetId="2">Statement!$A$1:$L$144</definedName>
    <definedName name="_xlnm.Print_Titles" localSheetId="2">Statement!$12:$12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0" i="3" l="1"/>
  <c r="E20" i="3"/>
  <c r="F20" i="3"/>
  <c r="G20" i="3"/>
  <c r="H20" i="3"/>
  <c r="C43" i="2" s="1"/>
  <c r="I19" i="3"/>
  <c r="J19" i="3" s="1"/>
  <c r="I18" i="3"/>
  <c r="J18" i="3" s="1"/>
  <c r="D29" i="3"/>
  <c r="E29" i="3"/>
  <c r="F29" i="3"/>
  <c r="G29" i="3"/>
  <c r="H29" i="3"/>
  <c r="I28" i="3"/>
  <c r="J28" i="3" s="1"/>
  <c r="I27" i="3"/>
  <c r="J27" i="3" s="1"/>
  <c r="D38" i="3"/>
  <c r="E38" i="3"/>
  <c r="F38" i="3"/>
  <c r="G38" i="3"/>
  <c r="H38" i="3"/>
  <c r="I37" i="3"/>
  <c r="J37" i="3" s="1"/>
  <c r="I36" i="3"/>
  <c r="J36" i="3" s="1"/>
  <c r="D46" i="3"/>
  <c r="E46" i="3"/>
  <c r="F46" i="3"/>
  <c r="G46" i="3"/>
  <c r="H46" i="3"/>
  <c r="I45" i="3"/>
  <c r="J45" i="3" s="1"/>
  <c r="I44" i="3"/>
  <c r="J44" i="3" s="1"/>
  <c r="D55" i="3"/>
  <c r="E55" i="3"/>
  <c r="F55" i="3"/>
  <c r="G55" i="3"/>
  <c r="H55" i="3"/>
  <c r="I54" i="3"/>
  <c r="J54" i="3" s="1"/>
  <c r="I53" i="3"/>
  <c r="J53" i="3" s="1"/>
  <c r="D63" i="3"/>
  <c r="E63" i="3"/>
  <c r="F63" i="3"/>
  <c r="G63" i="3"/>
  <c r="H63" i="3"/>
  <c r="I62" i="3"/>
  <c r="J62" i="3" s="1"/>
  <c r="I61" i="3"/>
  <c r="J61" i="3" s="1"/>
  <c r="D71" i="3"/>
  <c r="E71" i="3"/>
  <c r="F71" i="3"/>
  <c r="G71" i="3"/>
  <c r="H71" i="3"/>
  <c r="I70" i="3"/>
  <c r="J70" i="3" s="1"/>
  <c r="I69" i="3"/>
  <c r="J69" i="3" s="1"/>
  <c r="D77" i="3"/>
  <c r="E77" i="3"/>
  <c r="F77" i="3"/>
  <c r="G77" i="3"/>
  <c r="H77" i="3"/>
  <c r="I76" i="3"/>
  <c r="J76" i="3" s="1"/>
  <c r="I75" i="3"/>
  <c r="J75" i="3" s="1"/>
  <c r="D84" i="3"/>
  <c r="E84" i="3"/>
  <c r="F84" i="3"/>
  <c r="G84" i="3"/>
  <c r="H84" i="3"/>
  <c r="I83" i="3"/>
  <c r="J83" i="3" s="1"/>
  <c r="I82" i="3"/>
  <c r="J82" i="3" s="1"/>
  <c r="D90" i="3"/>
  <c r="E90" i="3"/>
  <c r="F90" i="3"/>
  <c r="G90" i="3"/>
  <c r="H90" i="3"/>
  <c r="I89" i="3"/>
  <c r="J89" i="3" s="1"/>
  <c r="I88" i="3"/>
  <c r="J88" i="3" s="1"/>
  <c r="D100" i="3"/>
  <c r="E100" i="3"/>
  <c r="F100" i="3"/>
  <c r="G100" i="3"/>
  <c r="H100" i="3"/>
  <c r="I99" i="3"/>
  <c r="J99" i="3" s="1"/>
  <c r="I98" i="3"/>
  <c r="J98" i="3" s="1"/>
  <c r="D106" i="3"/>
  <c r="E106" i="3"/>
  <c r="F106" i="3"/>
  <c r="G106" i="3"/>
  <c r="H106" i="3"/>
  <c r="I105" i="3"/>
  <c r="J105" i="3" s="1"/>
  <c r="I104" i="3"/>
  <c r="J104" i="3" s="1"/>
  <c r="D114" i="3"/>
  <c r="E114" i="3"/>
  <c r="F114" i="3"/>
  <c r="G114" i="3"/>
  <c r="H114" i="3"/>
  <c r="I113" i="3"/>
  <c r="J113" i="3" s="1"/>
  <c r="I112" i="3"/>
  <c r="J112" i="3" s="1"/>
  <c r="D122" i="3"/>
  <c r="E122" i="3"/>
  <c r="F122" i="3"/>
  <c r="G122" i="3"/>
  <c r="H122" i="3"/>
  <c r="I121" i="3"/>
  <c r="J121" i="3" s="1"/>
  <c r="I120" i="3"/>
  <c r="J120" i="3" s="1"/>
  <c r="D129" i="3"/>
  <c r="E129" i="3"/>
  <c r="F129" i="3"/>
  <c r="G129" i="3"/>
  <c r="H129" i="3"/>
  <c r="I128" i="3"/>
  <c r="J128" i="3" s="1"/>
  <c r="I127" i="3"/>
  <c r="J127" i="3" s="1"/>
  <c r="J129" i="3"/>
  <c r="I126" i="3"/>
  <c r="J126" i="3" s="1"/>
  <c r="I125" i="3"/>
  <c r="H139" i="3"/>
  <c r="F139" i="3"/>
  <c r="E139" i="3"/>
  <c r="D139" i="3"/>
  <c r="I119" i="3"/>
  <c r="J119" i="3" s="1"/>
  <c r="I118" i="3"/>
  <c r="J118" i="3" s="1"/>
  <c r="I117" i="3"/>
  <c r="I111" i="3"/>
  <c r="J111" i="3" s="1"/>
  <c r="I110" i="3"/>
  <c r="J110" i="3" s="1"/>
  <c r="I109" i="3"/>
  <c r="I114" i="3" s="1"/>
  <c r="I103" i="3"/>
  <c r="I106" i="3" s="1"/>
  <c r="I97" i="3"/>
  <c r="J97" i="3" s="1"/>
  <c r="I96" i="3"/>
  <c r="I100" i="3" s="1"/>
  <c r="J90" i="3"/>
  <c r="I87" i="3"/>
  <c r="I90" i="3" s="1"/>
  <c r="J84" i="3"/>
  <c r="I81" i="3"/>
  <c r="J81" i="3" s="1"/>
  <c r="I80" i="3"/>
  <c r="C50" i="2"/>
  <c r="I74" i="3"/>
  <c r="I77" i="3" s="1"/>
  <c r="C49" i="2"/>
  <c r="I68" i="3"/>
  <c r="J68" i="3" s="1"/>
  <c r="I67" i="3"/>
  <c r="J67" i="3" s="1"/>
  <c r="I66" i="3"/>
  <c r="C48" i="2"/>
  <c r="I60" i="3"/>
  <c r="J60" i="3" s="1"/>
  <c r="I59" i="3"/>
  <c r="J59" i="3" s="1"/>
  <c r="I58" i="3"/>
  <c r="I63" i="3" s="1"/>
  <c r="I52" i="3"/>
  <c r="J52" i="3" s="1"/>
  <c r="I51" i="3"/>
  <c r="J51" i="3" s="1"/>
  <c r="I50" i="3"/>
  <c r="J50" i="3" s="1"/>
  <c r="I49" i="3"/>
  <c r="I55" i="3" s="1"/>
  <c r="C46" i="2"/>
  <c r="I43" i="3"/>
  <c r="J43" i="3" s="1"/>
  <c r="I42" i="3"/>
  <c r="J42" i="3" s="1"/>
  <c r="I41" i="3"/>
  <c r="I46" i="3" s="1"/>
  <c r="C45" i="2"/>
  <c r="I35" i="3"/>
  <c r="J35" i="3" s="1"/>
  <c r="I34" i="3"/>
  <c r="J34" i="3" s="1"/>
  <c r="I33" i="3"/>
  <c r="J33" i="3" s="1"/>
  <c r="I32" i="3"/>
  <c r="I38" i="3" s="1"/>
  <c r="C44" i="2"/>
  <c r="I26" i="3"/>
  <c r="J26" i="3" s="1"/>
  <c r="I25" i="3"/>
  <c r="I24" i="3"/>
  <c r="J24" i="3" s="1"/>
  <c r="I23" i="3"/>
  <c r="I17" i="3"/>
  <c r="J17" i="3" s="1"/>
  <c r="I16" i="3"/>
  <c r="J16" i="3" s="1"/>
  <c r="I15" i="3"/>
  <c r="I20" i="3" s="1"/>
  <c r="H12" i="3"/>
  <c r="B20" i="2" s="1"/>
  <c r="G12" i="3"/>
  <c r="B19" i="2" s="1"/>
  <c r="F12" i="3"/>
  <c r="B18" i="2" s="1"/>
  <c r="E12" i="3"/>
  <c r="B17" i="2" s="1"/>
  <c r="D12" i="3"/>
  <c r="B16" i="2" s="1"/>
  <c r="B3" i="2"/>
  <c r="I129" i="3" l="1"/>
  <c r="J117" i="3"/>
  <c r="I122" i="3"/>
  <c r="J122" i="3" s="1"/>
  <c r="J80" i="3"/>
  <c r="I84" i="3"/>
  <c r="J66" i="3"/>
  <c r="I71" i="3"/>
  <c r="J71" i="3" s="1"/>
  <c r="J23" i="3"/>
  <c r="I29" i="3"/>
  <c r="J125" i="3"/>
  <c r="G139" i="3"/>
  <c r="J114" i="3"/>
  <c r="J109" i="3"/>
  <c r="J103" i="3"/>
  <c r="J106" i="3"/>
  <c r="H131" i="3"/>
  <c r="H140" i="3"/>
  <c r="G131" i="3"/>
  <c r="J100" i="3"/>
  <c r="G140" i="3"/>
  <c r="F131" i="3"/>
  <c r="E18" i="2" s="1"/>
  <c r="F140" i="3"/>
  <c r="E140" i="3"/>
  <c r="E131" i="3"/>
  <c r="E17" i="2" s="1"/>
  <c r="D140" i="3"/>
  <c r="D131" i="3"/>
  <c r="E16" i="2" s="1"/>
  <c r="J96" i="3"/>
  <c r="J87" i="3"/>
  <c r="J74" i="3"/>
  <c r="J77" i="3"/>
  <c r="J58" i="3"/>
  <c r="J63" i="3"/>
  <c r="H138" i="3"/>
  <c r="H92" i="3"/>
  <c r="H141" i="3"/>
  <c r="F11" i="2" s="1"/>
  <c r="C47" i="2"/>
  <c r="G138" i="3"/>
  <c r="G92" i="3"/>
  <c r="G141" i="3"/>
  <c r="F141" i="3"/>
  <c r="F138" i="3"/>
  <c r="F92" i="3"/>
  <c r="E141" i="3"/>
  <c r="E138" i="3"/>
  <c r="E92" i="3"/>
  <c r="D138" i="3"/>
  <c r="D92" i="3"/>
  <c r="D141" i="3"/>
  <c r="J55" i="3"/>
  <c r="J49" i="3"/>
  <c r="J41" i="3"/>
  <c r="J46" i="3"/>
  <c r="J38" i="3"/>
  <c r="J32" i="3"/>
  <c r="J25" i="3"/>
  <c r="J29" i="3"/>
  <c r="J15" i="3"/>
  <c r="F9" i="2" l="1"/>
  <c r="E20" i="2"/>
  <c r="J131" i="3"/>
  <c r="E19" i="2"/>
  <c r="F8" i="2"/>
  <c r="C20" i="2"/>
  <c r="H133" i="3"/>
  <c r="H137" i="3"/>
  <c r="F10" i="2" s="1"/>
  <c r="C19" i="2"/>
  <c r="G133" i="3"/>
  <c r="G137" i="3"/>
  <c r="C18" i="2"/>
  <c r="F133" i="3"/>
  <c r="F137" i="3"/>
  <c r="C17" i="2"/>
  <c r="E133" i="3"/>
  <c r="E137" i="3"/>
  <c r="C16" i="2"/>
  <c r="D133" i="3"/>
  <c r="D137" i="3"/>
  <c r="J20" i="3"/>
  <c r="I92" i="3"/>
  <c r="J92" i="3" s="1"/>
  <c r="I131" i="3"/>
  <c r="H136" i="3" l="1"/>
  <c r="C11" i="2" s="1"/>
  <c r="H142" i="3"/>
  <c r="C8" i="2"/>
  <c r="F20" i="2"/>
  <c r="G136" i="3"/>
  <c r="G142" i="3"/>
  <c r="F19" i="2"/>
  <c r="F136" i="3"/>
  <c r="F142" i="3"/>
  <c r="F18" i="2"/>
  <c r="E136" i="3"/>
  <c r="E142" i="3"/>
  <c r="F17" i="2"/>
  <c r="D136" i="3"/>
  <c r="D142" i="3"/>
  <c r="F16" i="2"/>
  <c r="I133" i="3"/>
  <c r="C9" i="2" l="1"/>
  <c r="J133" i="3"/>
  <c r="C10" i="2" s="1"/>
</calcChain>
</file>

<file path=xl/sharedStrings.xml><?xml version="1.0" encoding="utf-8"?>
<sst xmlns="http://schemas.openxmlformats.org/spreadsheetml/2006/main" count="269" uniqueCount="178">
  <si>
    <t>Statement of Assets &amp; Liabilities</t>
  </si>
  <si>
    <t>by The Investor Experience  ·  What you own, what you owe, and the bit that’s actually yours</t>
  </si>
  <si>
    <t>Hi there 👋</t>
  </si>
  <si>
    <t>Your net worth is simple: everything you own, minus everything you owe. This workbook tracks it over five years, so you can see if you’re moving forward or just moving money around.</t>
  </si>
  <si>
    <t>It also follows the categories SARS uses for a statement of assets and liabilities, so if a bank, SARS or your accountant asks for one, you’re already 90% done.</t>
  </si>
  <si>
    <t>How it works</t>
  </si>
  <si>
    <t>1</t>
  </si>
  <si>
    <t>On the Statement tab, type your name, the latest year (tax years end in February) and your monthly living expenses.</t>
  </si>
  <si>
    <t>2</t>
  </si>
  <si>
    <t>Fill in each line for each year: what it’s worth (assets) or what you still owe (liabilities). Use your latest statements. Rename the lines to suit you.</t>
  </si>
  <si>
    <t>3</t>
  </si>
  <si>
    <t>4</t>
  </si>
  <si>
    <t>5</t>
  </si>
  <si>
    <t>Colour code</t>
  </si>
  <si>
    <t>Home (market value)</t>
  </si>
  <si>
    <t>Light blue = yours to type over</t>
  </si>
  <si>
    <t>White = formulas doing the maths (leave these alone)</t>
  </si>
  <si>
    <t>⚠ Something is off</t>
  </si>
  <si>
    <t>Orange warning = the workbook spotted a problem. Fix it before you print or file anything.</t>
  </si>
  <si>
    <t>The example (Sam Sample) is made up for illustration. Type over the numbers or clear them, and make it yours.</t>
  </si>
  <si>
    <t>What the numbers mean</t>
  </si>
  <si>
    <t>Concept</t>
  </si>
  <si>
    <t>In normal-person language</t>
  </si>
  <si>
    <t>Net worth</t>
  </si>
  <si>
    <t>Assets minus liabilities. The one number that tells you if you’re actually getting richer (a bigger salary doesn’t count if the spending grew with it).</t>
  </si>
  <si>
    <t>Market value vs cost</t>
  </si>
  <si>
    <t>For tracking net worth, use what things are worth today. SARS sometimes asks for cost instead (e.g. property and improvements). Pick the basis per line so you always know which one you used.</t>
  </si>
  <si>
    <t>Debt-to-asset ratio</t>
  </si>
  <si>
    <t>Liabilities ÷ assets. Lower is better. Above 50% means the bank owns more of your stuff than you do.</t>
  </si>
  <si>
    <t>Good debt vs bad debt</t>
  </si>
  <si>
    <t>A bond on an asset that grows is very different from a credit card balance on last year’s takeaways. The Dashboard splits them out.</t>
  </si>
  <si>
    <t>Net worth excluding your home</t>
  </si>
  <si>
    <t>You can’t eat your house or easily sell a bedroom. This shows your net worth without your home and its bond.</t>
  </si>
  <si>
    <t>Emergency fund cover</t>
  </si>
  <si>
    <t>Cash ÷ your monthly expenses = how many months you could survive a nasty surprise. Aim for 3–6.</t>
  </si>
  <si>
    <t>Retirement funds</t>
  </si>
  <si>
    <t>Pension, provident and RA values are yours, but mostly locked until retirement (except the two-pot savings component). Count them, but don’t plan to spend them.</t>
  </si>
  <si>
    <t>Good habits (future-you will thank you)</t>
  </si>
  <si>
    <t>✓</t>
  </si>
  <si>
    <t>Be honest with values. Your car is worth what someone would pay for it today, not what you paid.</t>
  </si>
  <si>
    <t>Use the outstanding balance on loans (from your latest statement), not the original loan amount.</t>
  </si>
  <si>
    <t>Keep the supporting documents (bank, bond, investment and retirement statements) together with each year’s copy.</t>
  </si>
  <si>
    <t>Watch the trend, not one year. Markets go up and down; your direction matters more.</t>
  </si>
  <si>
    <t>Most banks will ask for a statement like this for a home loan or business finance. Now you have one ready.</t>
  </si>
  <si>
    <t>This file contains your personal financial information. Store it safely and only share it with people who need it.</t>
  </si>
  <si>
    <t>More tools and guides: theinvestorexperience.com</t>
  </si>
  <si>
    <t>Net worth dashboard</t>
  </si>
  <si>
    <t>The Investor Experience</t>
  </si>
  <si>
    <t>This year at a glance</t>
  </si>
  <si>
    <t>Total assets</t>
  </si>
  <si>
    <t>Change vs last year</t>
  </si>
  <si>
    <t>Total liabilities</t>
  </si>
  <si>
    <t>Change %</t>
  </si>
  <si>
    <t>Five-year trend</t>
  </si>
  <si>
    <t>Year</t>
  </si>
  <si>
    <t>What you own (latest year)</t>
  </si>
  <si>
    <t>Asset type</t>
  </si>
  <si>
    <t>Value</t>
  </si>
  <si>
    <t>Property</t>
  </si>
  <si>
    <t>Listed investments</t>
  </si>
  <si>
    <t>Retirement &amp; TFSA</t>
  </si>
  <si>
    <t>Business interests</t>
  </si>
  <si>
    <t>Cash</t>
  </si>
  <si>
    <t>Vehicles &amp; equipment</t>
  </si>
  <si>
    <t>Personal &amp; household</t>
  </si>
  <si>
    <t>Other</t>
  </si>
  <si>
    <t>Statement of assets &amp; liabilities</t>
  </si>
  <si>
    <t>Values at the end of each tax year (end of February).</t>
  </si>
  <si>
    <t>Light blue = you type</t>
  </si>
  <si>
    <t>White = worked out for you</t>
  </si>
  <si>
    <t>Name</t>
  </si>
  <si>
    <t>Sam Sample (example)</t>
  </si>
  <si>
    <t>Latest year (tax year ending February)</t>
  </si>
  <si>
    <t>Used for your emergency fund cover on the Dashboard.</t>
  </si>
  <si>
    <t>Monthly living expenses (R)</t>
  </si>
  <si>
    <t>Includes bond, car, groceries, insurance, everything.</t>
  </si>
  <si>
    <t>Item</t>
  </si>
  <si>
    <t>Valuation basis</t>
  </si>
  <si>
    <t>Change vs last year (R)</t>
  </si>
  <si>
    <t>Notes</t>
  </si>
  <si>
    <t>Assets – what you own</t>
  </si>
  <si>
    <t>Home (primary residence)</t>
  </si>
  <si>
    <t>Market value</t>
  </si>
  <si>
    <t>Rental / other property</t>
  </si>
  <si>
    <t>Improvements to property (only if property is at cost)</t>
  </si>
  <si>
    <t>Cost</t>
  </si>
  <si>
    <t>Leave blank if the value above already includes them</t>
  </si>
  <si>
    <t>Total property</t>
  </si>
  <si>
    <t>Listed investments (shares, ETFs, unit trusts, crypto)</t>
  </si>
  <si>
    <t>Share portfolio (see your TIE Share Tracker)</t>
  </si>
  <si>
    <t>Unit trusts</t>
  </si>
  <si>
    <t>Statement value</t>
  </si>
  <si>
    <t>Crypto</t>
  </si>
  <si>
    <t>Volatile. Value at year-end.</t>
  </si>
  <si>
    <t>Offshore investments</t>
  </si>
  <si>
    <t>Total listed investments</t>
  </si>
  <si>
    <t>Retirement &amp; tax-free savings</t>
  </si>
  <si>
    <t>Pension / provident fund</t>
  </si>
  <si>
    <t>Mostly locked until retirement</t>
  </si>
  <si>
    <t>Retirement annuity (RA)</t>
  </si>
  <si>
    <t>Tax-free savings account (TFSA)</t>
  </si>
  <si>
    <t>Preservation fund</t>
  </si>
  <si>
    <t>Total retirement &amp; tax-free savings</t>
  </si>
  <si>
    <t>Shares in private companies</t>
  </si>
  <si>
    <t>Estimate</t>
  </si>
  <si>
    <t>E.g. your own (Pty) Ltd</t>
  </si>
  <si>
    <t>Loan accounts owed to you (by companies or trusts)</t>
  </si>
  <si>
    <t>Balance owed</t>
  </si>
  <si>
    <t>Net capital of business, profession or farming</t>
  </si>
  <si>
    <t>Total business interests</t>
  </si>
  <si>
    <t>Current / cheque account</t>
  </si>
  <si>
    <t>Savings &amp; emergency fund</t>
  </si>
  <si>
    <t>Money market &amp; notice deposits</t>
  </si>
  <si>
    <t>Cash on hand</t>
  </si>
  <si>
    <t>The R200 in the cubbyhole counts</t>
  </si>
  <si>
    <t>Total cash</t>
  </si>
  <si>
    <t>Vehicles, boats &amp; equipment</t>
  </si>
  <si>
    <t>Vehicle 1</t>
  </si>
  <si>
    <t>Cars lose value. Sorry.</t>
  </si>
  <si>
    <t>Vehicle 2, caravan or boat</t>
  </si>
  <si>
    <t>Equipment, machinery &amp; tools</t>
  </si>
  <si>
    <t>Total vehicles, boats &amp; equipment</t>
  </si>
  <si>
    <t>Furniture &amp; household contents</t>
  </si>
  <si>
    <t>Use your home contents insurance value as a guide</t>
  </si>
  <si>
    <t>Jewellery, art &amp; collectibles</t>
  </si>
  <si>
    <t>Other personal effects (e.g. firearms)</t>
  </si>
  <si>
    <t>Total personal &amp; household</t>
  </si>
  <si>
    <t>Money owed to you</t>
  </si>
  <si>
    <t>Debtors &amp; money lent to others</t>
  </si>
  <si>
    <t>Only if you actually expect it back</t>
  </si>
  <si>
    <t>Total money owed to you</t>
  </si>
  <si>
    <t>Business stock &amp; livestock (if you trade or farm)</t>
  </si>
  <si>
    <t>Trading stock</t>
  </si>
  <si>
    <t>Livestock</t>
  </si>
  <si>
    <t>Total business stock &amp; livestock</t>
  </si>
  <si>
    <t>Other assets</t>
  </si>
  <si>
    <t>Total other assets</t>
  </si>
  <si>
    <t>TOTAL ASSETS – WHAT YOU OWN</t>
  </si>
  <si>
    <t>Liabilities – what you owe</t>
  </si>
  <si>
    <t>Home loans (bonds)</t>
  </si>
  <si>
    <t>Bond on home</t>
  </si>
  <si>
    <t>Bond on rental / other property</t>
  </si>
  <si>
    <t>Total home loans</t>
  </si>
  <si>
    <t>Vehicle finance</t>
  </si>
  <si>
    <t>Watch out for a balloon payment at the end</t>
  </si>
  <si>
    <t>Total vehicle finance</t>
  </si>
  <si>
    <t>Personal loans &amp; loan accounts</t>
  </si>
  <si>
    <t>Personal loan</t>
  </si>
  <si>
    <t>Student loan</t>
  </si>
  <si>
    <t>Loan accounts owed (to companies, trusts or family)</t>
  </si>
  <si>
    <t>Total personal loans &amp; loan accounts</t>
  </si>
  <si>
    <t>Credit cards, store cards &amp; overdraft</t>
  </si>
  <si>
    <t>Credit card</t>
  </si>
  <si>
    <t>Store cards</t>
  </si>
  <si>
    <t>Overdraft</t>
  </si>
  <si>
    <t>Total credit cards, store cards &amp; overdraft</t>
  </si>
  <si>
    <t>Other liabilities</t>
  </si>
  <si>
    <t>Tax owed to SARS</t>
  </si>
  <si>
    <t>Other creditors</t>
  </si>
  <si>
    <t>Total other liabilities</t>
  </si>
  <si>
    <t>TOTAL LIABILITIES – WHAT YOU OWE</t>
  </si>
  <si>
    <t>NET WORTH (assets minus liabilities)</t>
  </si>
  <si>
    <t>Health checks (worked out for you)</t>
  </si>
  <si>
    <t>Liquid assets (cash + listed investments)</t>
  </si>
  <si>
    <t>“Bad” debt (cards, overdraft, personal loans, car finance)</t>
  </si>
  <si>
    <t>Property debt (bonds)</t>
  </si>
  <si>
    <t>Emergency fund cover (months of expenses in cash)</t>
  </si>
  <si>
    <t>Retirement &amp; tax-free savings as % of net worth</t>
  </si>
  <si>
    <t>Educational tool only – not financial, tax or legal advice. Check values and anything you submit to SARS or a bank with a qualified professional. Template by The Investor Experience.</t>
  </si>
  <si>
    <t>Your own item (rename me)</t>
  </si>
  <si>
    <t>Each section already has two spare lines (“Your own item”) – just rename them. Need more? Insert a row above a section’s last line and the totals pick it up automatically.</t>
  </si>
  <si>
    <t>Update it once a year, at the end of February. Change the latest year on the Statement tab and the year headings move along with it – so just shift each year’s figures one column to the left and type in the new year. The first setup takes a while, but after that it’s quick because you only add one year. Starting fresh without older figures? That’s fine – leave the earlier years at zero and build up from here.</t>
  </si>
  <si>
    <t xml:space="preserve">Check the Dashboard: A quick summary of how things are doing. </t>
  </si>
  <si>
    <t>Best to try and keep it locked until retirement also</t>
  </si>
  <si>
    <t>Breakdown per asset class</t>
  </si>
  <si>
    <t>This template has been completed with sample figures. Feel free to remove the inputs in the light blue cells and replace with your own.</t>
  </si>
  <si>
    <t>Your net worth at a glance. There’s nothing to type here – every figure and chart is pulled automatically from the Statement tab. The top block shows your net worth for the latest year plus a few quick health checks. Below that, the five-year trend and charts show whether your net worth is growing, and how your assets and debts are split. Update the Statement tab and this page updates itself.</t>
  </si>
  <si>
    <t>This is where you capture everything you own and everything you owe at the end of each tax year (end of February), for up to five years. Type your figures into the light-blue cells. The white cells – section totals, total assets, total liabilities, net worth, change vs last year and the health checks at the bottom – are worked out for you. The Dashboard tab draws all its figures from this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</si>
</sst>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 &quot;#,##0.00;[Red]&quot;-R &quot;#,##0.00;\–"/>
    <numFmt numFmtId="165" formatCode="&quot;R &quot;#,##0;[Red]&quot;-R &quot;#,##0;\–"/>
    <numFmt numFmtId="166" formatCode="0.0%;\-0.0%;\–"/>
    <numFmt numFmtId="167" formatCode="0.0&quot; months&quot;"/>
    <numFmt numFmtId="168" formatCode="&quot;R &quot;#,##0;&quot;-R &quot;#,##0;\–"/>
  </numFmts>
  <fonts count="31" x14ac:knownFonts="1">
    <font>
      <sz val="11"/>
      <color theme="1"/>
      <name val="Calibri"/>
      <family val="2"/>
      <charset val="1"/>
    </font>
    <font>
      <b/>
      <sz val="18"/>
      <color rgb="FFFFFFFF"/>
      <name val="Arial"/>
      <charset val="1"/>
    </font>
    <font>
      <b/>
      <sz val="20"/>
      <color rgb="FFFFFFFF"/>
      <name val="Arial"/>
      <charset val="1"/>
    </font>
    <font>
      <sz val="9"/>
      <color rgb="FFA6C8D4"/>
      <name val="Arial"/>
      <charset val="1"/>
    </font>
    <font>
      <b/>
      <sz val="14"/>
      <color rgb="FF132535"/>
      <name val="Arial"/>
      <charset val="1"/>
    </font>
    <font>
      <sz val="11"/>
      <color rgb="FF3B4A55"/>
      <name val="Arial"/>
      <charset val="1"/>
    </font>
    <font>
      <b/>
      <sz val="13"/>
      <color rgb="FF132535"/>
      <name val="Arial"/>
      <charset val="1"/>
    </font>
    <font>
      <b/>
      <sz val="11"/>
      <color rgb="FF132535"/>
      <name val="Arial"/>
      <charset val="1"/>
    </font>
    <font>
      <sz val="10"/>
      <color rgb="FF3B4A55"/>
      <name val="Arial"/>
      <charset val="1"/>
    </font>
    <font>
      <sz val="10"/>
      <color rgb="FF2F5D73"/>
      <name val="Arial"/>
      <charset val="1"/>
    </font>
    <font>
      <sz val="10"/>
      <color rgb="FF132535"/>
      <name val="Arial"/>
      <charset val="1"/>
    </font>
    <font>
      <b/>
      <sz val="10"/>
      <color rgb="FFB3261E"/>
      <name val="Arial"/>
      <charset val="1"/>
    </font>
    <font>
      <i/>
      <sz val="9"/>
      <color rgb="FF7A8A95"/>
      <name val="Arial"/>
      <charset val="1"/>
    </font>
    <font>
      <b/>
      <sz val="9"/>
      <color rgb="FFFFFFFF"/>
      <name val="Arial"/>
      <charset val="1"/>
    </font>
    <font>
      <b/>
      <sz val="9"/>
      <color rgb="FF2F5D73"/>
      <name val="Arial"/>
      <charset val="1"/>
    </font>
    <font>
      <sz val="9"/>
      <color rgb="FF3B4A55"/>
      <name val="Arial"/>
      <charset val="1"/>
    </font>
    <font>
      <b/>
      <sz val="11"/>
      <color rgb="FF2F5D73"/>
      <name val="Arial"/>
      <charset val="1"/>
    </font>
    <font>
      <i/>
      <sz val="8"/>
      <color rgb="FF7A8A95"/>
      <name val="Arial"/>
      <charset val="1"/>
    </font>
    <font>
      <b/>
      <u/>
      <sz val="9"/>
      <color rgb="FF2F5D73"/>
      <name val="Arial"/>
      <charset val="1"/>
    </font>
    <font>
      <b/>
      <sz val="10"/>
      <color rgb="FFA6C8D4"/>
      <name val="Arial"/>
      <charset val="1"/>
    </font>
    <font>
      <b/>
      <sz val="10"/>
      <color rgb="FF132535"/>
      <name val="Arial"/>
      <charset val="1"/>
    </font>
    <font>
      <b/>
      <sz val="12"/>
      <color rgb="FF132535"/>
      <name val="Arial"/>
      <charset val="1"/>
    </font>
    <font>
      <b/>
      <sz val="10"/>
      <color rgb="FF2F5D73"/>
      <name val="Arial"/>
      <charset val="1"/>
    </font>
    <font>
      <b/>
      <sz val="8"/>
      <color rgb="FF2F5D73"/>
      <name val="Arial"/>
      <charset val="1"/>
    </font>
    <font>
      <b/>
      <sz val="8"/>
      <color rgb="FF132535"/>
      <name val="Arial"/>
      <charset val="1"/>
    </font>
    <font>
      <b/>
      <sz val="12"/>
      <color rgb="FFFFFFFF"/>
      <name val="Arial"/>
      <charset val="1"/>
    </font>
    <font>
      <sz val="8"/>
      <color rgb="FF2F5D73"/>
      <name val="Arial"/>
      <charset val="1"/>
    </font>
    <font>
      <b/>
      <sz val="11"/>
      <color rgb="FFFFFFFF"/>
      <name val="Arial"/>
      <charset val="1"/>
    </font>
    <font>
      <b/>
      <sz val="10"/>
      <color rgb="FFFFFFFF"/>
      <name val="Arial"/>
      <charset val="1"/>
    </font>
    <font>
      <b/>
      <sz val="10"/>
      <color rgb="FFFF0000"/>
      <name val="Arial"/>
      <family val="2"/>
    </font>
    <font>
      <sz val="10"/>
      <color rgb="FF3B4A55"/>
      <name val="Arial"/>
      <family val="2"/>
    </font>
  </fonts>
  <fills count="8">
    <fill>
      <patternFill patternType="none"/>
    </fill>
    <fill>
      <patternFill patternType="gray125"/>
    </fill>
    <fill>
      <patternFill patternType="solid">
        <fgColor rgb="FF132535"/>
        <bgColor rgb="FF003366"/>
      </patternFill>
    </fill>
    <fill>
      <patternFill patternType="solid">
        <fgColor rgb="FFFFFFFF"/>
        <bgColor rgb="FFE4EEF2"/>
      </patternFill>
    </fill>
    <fill>
      <patternFill patternType="solid">
        <fgColor rgb="FFE8A87C"/>
        <bgColor rgb="FFF3C9A8"/>
      </patternFill>
    </fill>
    <fill>
      <patternFill patternType="solid">
        <fgColor rgb="FFE4EEF2"/>
        <bgColor rgb="FFDDE4E9"/>
      </patternFill>
    </fill>
    <fill>
      <patternFill patternType="solid">
        <fgColor rgb="FFFBE6D8"/>
        <bgColor rgb="FFE4EEF2"/>
      </patternFill>
    </fill>
    <fill>
      <patternFill patternType="solid">
        <fgColor rgb="FF2F5D73"/>
        <bgColor rgb="FF3B4A55"/>
      </patternFill>
    </fill>
  </fills>
  <borders count="5">
    <border>
      <left/>
      <right/>
      <top/>
      <bottom/>
      <diagonal/>
    </border>
    <border>
      <left style="thin">
        <color rgb="FFDDE4E9"/>
      </left>
      <right style="thin">
        <color rgb="FFDDE4E9"/>
      </right>
      <top style="thin">
        <color rgb="FFDDE4E9"/>
      </top>
      <bottom style="thin">
        <color rgb="FFDDE4E9"/>
      </bottom>
      <diagonal/>
    </border>
    <border>
      <left/>
      <right/>
      <top/>
      <bottom style="thin">
        <color rgb="FFDDE4E9"/>
      </bottom>
      <diagonal/>
    </border>
    <border>
      <left style="thin">
        <color rgb="FFFFFFFF"/>
      </left>
      <right style="thin">
        <color rgb="FFFFFFFF"/>
      </right>
      <top/>
      <bottom/>
      <diagonal/>
    </border>
    <border>
      <left style="thin">
        <color rgb="FFDDE4E9"/>
      </left>
      <right/>
      <top/>
      <bottom/>
      <diagonal/>
    </border>
  </borders>
  <cellStyleXfs count="1">
    <xf numFmtId="0" fontId="0" fillId="0" borderId="0"/>
  </cellStyleXfs>
  <cellXfs count="67">
    <xf numFmtId="0" fontId="0" fillId="0" borderId="0" xfId="0"/>
    <xf numFmtId="0" fontId="9" fillId="5" borderId="1" xfId="0" applyFont="1" applyFill="1" applyBorder="1" applyAlignment="1">
      <alignment vertical="center"/>
    </xf>
    <xf numFmtId="0" fontId="13" fillId="2" borderId="0" xfId="0" applyFont="1" applyFill="1"/>
    <xf numFmtId="0" fontId="0" fillId="2" borderId="0" xfId="0" applyFill="1"/>
    <xf numFmtId="0" fontId="1" fillId="2" borderId="0" xfId="0" applyFont="1" applyFill="1"/>
    <xf numFmtId="0" fontId="2" fillId="2" borderId="0" xfId="0" applyFont="1" applyFill="1"/>
    <xf numFmtId="0" fontId="3" fillId="2" borderId="0" xfId="0" applyFont="1" applyFill="1"/>
    <xf numFmtId="0" fontId="0" fillId="3" borderId="0" xfId="0" applyFill="1"/>
    <xf numFmtId="0" fontId="4" fillId="3" borderId="0" xfId="0" applyFont="1" applyFill="1"/>
    <xf numFmtId="0" fontId="6" fillId="3" borderId="0" xfId="0" applyFont="1" applyFill="1"/>
    <xf numFmtId="0" fontId="7" fillId="4" borderId="0" xfId="0" applyFont="1" applyFill="1" applyAlignment="1">
      <alignment horizontal="center" vertical="center"/>
    </xf>
    <xf numFmtId="0" fontId="8" fillId="3" borderId="0" xfId="0" applyFont="1" applyFill="1"/>
    <xf numFmtId="164" fontId="10" fillId="3" borderId="1" xfId="0" applyNumberFormat="1" applyFont="1" applyFill="1" applyBorder="1" applyAlignment="1">
      <alignment vertical="center"/>
    </xf>
    <xf numFmtId="0" fontId="11" fillId="6" borderId="1" xfId="0" applyFont="1" applyFill="1" applyBorder="1"/>
    <xf numFmtId="0" fontId="12" fillId="3" borderId="0" xfId="0" applyFont="1" applyFill="1"/>
    <xf numFmtId="0" fontId="14" fillId="3" borderId="2" xfId="0" applyFont="1" applyFill="1" applyBorder="1" applyAlignment="1">
      <alignment vertical="center" wrapText="1"/>
    </xf>
    <xf numFmtId="0" fontId="16" fillId="3" borderId="0" xfId="0" applyFont="1" applyFill="1" applyAlignment="1">
      <alignment horizontal="center" vertical="center"/>
    </xf>
    <xf numFmtId="0" fontId="18" fillId="3" borderId="0" xfId="0" applyFont="1" applyFill="1"/>
    <xf numFmtId="0" fontId="19" fillId="2" borderId="0" xfId="0" applyFont="1" applyFill="1" applyAlignment="1">
      <alignment horizontal="right" vertical="center"/>
    </xf>
    <xf numFmtId="0" fontId="20" fillId="3" borderId="2" xfId="0" applyFont="1" applyFill="1" applyBorder="1"/>
    <xf numFmtId="165" fontId="21" fillId="3" borderId="1" xfId="0" applyNumberFormat="1" applyFont="1" applyFill="1" applyBorder="1" applyAlignment="1">
      <alignment horizontal="right" vertical="center"/>
    </xf>
    <xf numFmtId="166" fontId="21" fillId="3" borderId="1" xfId="0" applyNumberFormat="1" applyFont="1" applyFill="1" applyBorder="1" applyAlignment="1">
      <alignment horizontal="right" vertical="center"/>
    </xf>
    <xf numFmtId="167" fontId="21" fillId="3" borderId="1" xfId="0" applyNumberFormat="1" applyFont="1" applyFill="1" applyBorder="1" applyAlignment="1">
      <alignment horizontal="right" vertical="center"/>
    </xf>
    <xf numFmtId="0" fontId="13" fillId="7" borderId="3" xfId="0" applyFont="1" applyFill="1" applyBorder="1" applyAlignment="1">
      <alignment horizontal="center" vertical="center" wrapText="1"/>
    </xf>
    <xf numFmtId="0" fontId="10" fillId="3" borderId="1" xfId="0" applyFont="1" applyFill="1" applyBorder="1" applyAlignment="1">
      <alignment horizontal="center" vertical="center"/>
    </xf>
    <xf numFmtId="165" fontId="10" fillId="3" borderId="1" xfId="0" applyNumberFormat="1" applyFont="1" applyFill="1" applyBorder="1" applyAlignment="1">
      <alignment vertical="center"/>
    </xf>
    <xf numFmtId="165" fontId="20" fillId="3" borderId="1" xfId="0" applyNumberFormat="1" applyFont="1" applyFill="1" applyBorder="1" applyAlignment="1">
      <alignment vertical="center"/>
    </xf>
    <xf numFmtId="0" fontId="23" fillId="5" borderId="1" xfId="0" applyFont="1" applyFill="1" applyBorder="1" applyAlignment="1">
      <alignment horizontal="center" vertical="center"/>
    </xf>
    <xf numFmtId="0" fontId="24" fillId="3" borderId="1" xfId="0" applyFont="1" applyFill="1" applyBorder="1" applyAlignment="1">
      <alignment horizontal="center" vertical="center"/>
    </xf>
    <xf numFmtId="0" fontId="20" fillId="3" borderId="0" xfId="0" applyFont="1" applyFill="1"/>
    <xf numFmtId="1" fontId="9" fillId="5" borderId="1" xfId="0" applyNumberFormat="1" applyFont="1" applyFill="1" applyBorder="1" applyAlignment="1">
      <alignment horizontal="center" vertical="center"/>
    </xf>
    <xf numFmtId="165" fontId="9" fillId="5" borderId="1" xfId="0" applyNumberFormat="1" applyFont="1" applyFill="1" applyBorder="1" applyAlignment="1">
      <alignment vertical="center"/>
    </xf>
    <xf numFmtId="0" fontId="13" fillId="2" borderId="3" xfId="0" applyFont="1" applyFill="1" applyBorder="1" applyAlignment="1">
      <alignment horizontal="center" vertical="center" wrapText="1"/>
    </xf>
    <xf numFmtId="0" fontId="25" fillId="2" borderId="0" xfId="0" applyFont="1" applyFill="1"/>
    <xf numFmtId="0" fontId="22" fillId="3" borderId="0" xfId="0" applyFont="1" applyFill="1"/>
    <xf numFmtId="0" fontId="9" fillId="5" borderId="1" xfId="0" applyFont="1" applyFill="1" applyBorder="1" applyAlignment="1">
      <alignment vertical="center" wrapText="1"/>
    </xf>
    <xf numFmtId="0" fontId="26" fillId="5" borderId="1" xfId="0" applyFont="1" applyFill="1" applyBorder="1" applyAlignment="1">
      <alignment horizontal="center" vertical="center"/>
    </xf>
    <xf numFmtId="166" fontId="10" fillId="3" borderId="1" xfId="0" applyNumberFormat="1" applyFont="1" applyFill="1" applyBorder="1" applyAlignment="1">
      <alignment horizontal="center" vertical="center"/>
    </xf>
    <xf numFmtId="0" fontId="12" fillId="3" borderId="0" xfId="0" applyFont="1" applyFill="1" applyAlignment="1">
      <alignment vertical="center" wrapText="1"/>
    </xf>
    <xf numFmtId="0" fontId="20" fillId="5" borderId="0" xfId="0" applyFont="1" applyFill="1"/>
    <xf numFmtId="0" fontId="0" fillId="5" borderId="0" xfId="0" applyFill="1"/>
    <xf numFmtId="165" fontId="20" fillId="5" borderId="1" xfId="0" applyNumberFormat="1" applyFont="1" applyFill="1" applyBorder="1" applyAlignment="1">
      <alignment vertical="center"/>
    </xf>
    <xf numFmtId="166" fontId="20" fillId="5" borderId="1" xfId="0" applyNumberFormat="1" applyFont="1" applyFill="1" applyBorder="1" applyAlignment="1">
      <alignment horizontal="center" vertical="center"/>
    </xf>
    <xf numFmtId="0" fontId="27" fillId="7" borderId="0" xfId="0" applyFont="1" applyFill="1"/>
    <xf numFmtId="0" fontId="0" fillId="7" borderId="0" xfId="0" applyFill="1"/>
    <xf numFmtId="168" fontId="27" fillId="7" borderId="0" xfId="0" applyNumberFormat="1" applyFont="1" applyFill="1"/>
    <xf numFmtId="166" fontId="28" fillId="7" borderId="0" xfId="0" applyNumberFormat="1" applyFont="1" applyFill="1" applyAlignment="1">
      <alignment horizontal="center" vertical="center"/>
    </xf>
    <xf numFmtId="168" fontId="10" fillId="3" borderId="1" xfId="0" applyNumberFormat="1" applyFont="1" applyFill="1" applyBorder="1" applyAlignment="1">
      <alignment vertical="center"/>
    </xf>
    <xf numFmtId="168" fontId="20" fillId="5" borderId="1" xfId="0" applyNumberFormat="1" applyFont="1" applyFill="1" applyBorder="1" applyAlignment="1">
      <alignment vertical="center"/>
    </xf>
    <xf numFmtId="0" fontId="6" fillId="4" borderId="0" xfId="0" applyFont="1" applyFill="1"/>
    <xf numFmtId="0" fontId="0" fillId="4" borderId="0" xfId="0" applyFill="1"/>
    <xf numFmtId="165" fontId="21" fillId="4" borderId="0" xfId="0" applyNumberFormat="1" applyFont="1" applyFill="1"/>
    <xf numFmtId="166" fontId="7" fillId="4" borderId="0" xfId="0" applyNumberFormat="1" applyFont="1" applyFill="1" applyAlignment="1">
      <alignment horizontal="center" vertical="center"/>
    </xf>
    <xf numFmtId="0" fontId="21" fillId="3" borderId="0" xfId="0" applyFont="1" applyFill="1"/>
    <xf numFmtId="0" fontId="8" fillId="3" borderId="2" xfId="0" applyFont="1" applyFill="1" applyBorder="1"/>
    <xf numFmtId="166" fontId="10" fillId="3" borderId="1" xfId="0" applyNumberFormat="1" applyFont="1" applyFill="1" applyBorder="1" applyAlignment="1">
      <alignment vertical="center"/>
    </xf>
    <xf numFmtId="167" fontId="10" fillId="3" borderId="1" xfId="0" applyNumberFormat="1" applyFont="1" applyFill="1" applyBorder="1" applyAlignment="1">
      <alignment vertical="center"/>
    </xf>
    <xf numFmtId="0" fontId="17" fillId="3" borderId="0" xfId="0" applyFont="1" applyFill="1" applyAlignment="1">
      <alignment vertical="top" wrapText="1"/>
    </xf>
    <xf numFmtId="0" fontId="30" fillId="0" borderId="0" xfId="0" applyFont="1" applyAlignment="1">
      <alignment horizontal="left" vertical="top" wrapText="1"/>
    </xf>
    <xf numFmtId="0" fontId="5" fillId="3" borderId="0" xfId="0" applyFont="1" applyFill="1" applyAlignment="1">
      <alignment vertical="top" wrapText="1"/>
    </xf>
    <xf numFmtId="0" fontId="8" fillId="3" borderId="0" xfId="0" applyFont="1" applyFill="1" applyAlignment="1">
      <alignment vertical="center" wrapText="1"/>
    </xf>
    <xf numFmtId="0" fontId="29" fillId="3" borderId="0" xfId="0" applyFont="1" applyFill="1" applyAlignment="1">
      <alignment horizontal="center" wrapText="1"/>
    </xf>
    <xf numFmtId="0" fontId="13" fillId="2" borderId="0" xfId="0" applyFont="1" applyFill="1"/>
    <xf numFmtId="0" fontId="15" fillId="3" borderId="2" xfId="0" applyFont="1" applyFill="1" applyBorder="1" applyAlignment="1">
      <alignment vertical="center" wrapText="1"/>
    </xf>
    <xf numFmtId="0" fontId="9" fillId="5" borderId="1" xfId="0" applyFont="1" applyFill="1" applyBorder="1" applyAlignment="1">
      <alignment vertical="center"/>
    </xf>
    <xf numFmtId="0" fontId="12" fillId="3" borderId="4" xfId="0" applyFont="1" applyFill="1" applyBorder="1" applyAlignment="1">
      <alignment vertical="center" wrapText="1"/>
    </xf>
    <xf numFmtId="0" fontId="12" fillId="3" borderId="0" xfId="0" applyFont="1" applyFill="1" applyAlignment="1">
      <alignment vertical="center" wrapText="1"/>
    </xf>
  </cellXfs>
  <cellStyles count="1">
    <cellStyle name="Normal" xfId="0" builtinId="0"/>
  </cellStyles>
  <dxfs count="2">
    <dxf>
      <font>
        <b/>
        <sz val="12"/>
        <color rgb="FFB3261E"/>
        <name val="Arial"/>
        <charset val="1"/>
      </font>
    </dxf>
    <dxf>
      <font>
        <b/>
        <sz val="12"/>
        <color rgb="FFB3261E"/>
        <name val="Arial"/>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F5D73"/>
      <rgbColor rgb="FFD9D9D9"/>
      <rgbColor rgb="FF878787"/>
      <rgbColor rgb="FF9999FF"/>
      <rgbColor rgb="FF993366"/>
      <rgbColor rgb="FFFBE6D8"/>
      <rgbColor rgb="FFE4EEF2"/>
      <rgbColor rgb="FF660066"/>
      <rgbColor rgb="FFFF8080"/>
      <rgbColor rgb="FF0066CC"/>
      <rgbColor rgb="FFC9DCE3"/>
      <rgbColor rgb="FF000080"/>
      <rgbColor rgb="FFFF00FF"/>
      <rgbColor rgb="FFFFFF00"/>
      <rgbColor rgb="FF00FFFF"/>
      <rgbColor rgb="FF800080"/>
      <rgbColor rgb="FF800000"/>
      <rgbColor rgb="FF008080"/>
      <rgbColor rgb="FF0000FF"/>
      <rgbColor rgb="FF00CCFF"/>
      <rgbColor rgb="FFDDE4E9"/>
      <rgbColor rgb="FFCCFFCC"/>
      <rgbColor rgb="FFFFFF99"/>
      <rgbColor rgb="FFA6C8D4"/>
      <rgbColor rgb="FFE8A87C"/>
      <rgbColor rgb="FFCC99FF"/>
      <rgbColor rgb="FFF3C9A8"/>
      <rgbColor rgb="FF3366FF"/>
      <rgbColor rgb="FF33CCCC"/>
      <rgbColor rgb="FF99CC00"/>
      <rgbColor rgb="FFFFCC00"/>
      <rgbColor rgb="FFFF9900"/>
      <rgbColor rgb="FFFF6600"/>
      <rgbColor rgb="FF4F81BD"/>
      <rgbColor rgb="FF7A8A95"/>
      <rgbColor rgb="FF003366"/>
      <rgbColor rgb="FF2E7D4F"/>
      <rgbColor rgb="FF003300"/>
      <rgbColor rgb="FF333300"/>
      <rgbColor rgb="FFB3261E"/>
      <rgbColor rgb="FF993366"/>
      <rgbColor rgb="FF3B4A55"/>
      <rgbColor rgb="FF13253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ZA" sz="1800" b="1" strike="noStrike" spc="-1">
                <a:solidFill>
                  <a:srgbClr val="000000"/>
                </a:solidFill>
                <a:latin typeface="Calibri"/>
              </a:rPr>
              <a:t>Own vs owe, and what’s left</a:t>
            </a:r>
          </a:p>
        </c:rich>
      </c:tx>
      <c:overlay val="0"/>
      <c:spPr>
        <a:noFill/>
        <a:ln w="0">
          <a:noFill/>
        </a:ln>
      </c:spPr>
    </c:title>
    <c:autoTitleDeleted val="0"/>
    <c:plotArea>
      <c:layout/>
      <c:barChart>
        <c:barDir val="col"/>
        <c:grouping val="clustered"/>
        <c:varyColors val="0"/>
        <c:ser>
          <c:idx val="0"/>
          <c:order val="0"/>
          <c:tx>
            <c:v>Total assets</c:v>
          </c:tx>
          <c:spPr>
            <a:solidFill>
              <a:srgbClr val="A6C8D4"/>
            </a:solidFill>
            <a:ln w="0">
              <a:solidFill>
                <a:srgbClr val="A6C8D4"/>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Dashboard!$B$16:$B$20</c:f>
              <c:strCache>
                <c:ptCount val="5"/>
                <c:pt idx="0">
                  <c:v>Feb 2022</c:v>
                </c:pt>
                <c:pt idx="1">
                  <c:v>Feb 2023</c:v>
                </c:pt>
                <c:pt idx="2">
                  <c:v>Feb 2024</c:v>
                </c:pt>
                <c:pt idx="3">
                  <c:v>Feb 2025</c:v>
                </c:pt>
                <c:pt idx="4">
                  <c:v>Feb 2026</c:v>
                </c:pt>
              </c:strCache>
            </c:strRef>
          </c:cat>
          <c:val>
            <c:numRef>
              <c:f>Dashboard!$C$16:$C$20</c:f>
              <c:numCache>
                <c:formatCode>"R "#,##0;[Red]"-R "#,##0;\–</c:formatCode>
                <c:ptCount val="5"/>
                <c:pt idx="0">
                  <c:v>2036500</c:v>
                </c:pt>
                <c:pt idx="1">
                  <c:v>2208500</c:v>
                </c:pt>
                <c:pt idx="2">
                  <c:v>3351800</c:v>
                </c:pt>
                <c:pt idx="3">
                  <c:v>3609600</c:v>
                </c:pt>
                <c:pt idx="4">
                  <c:v>3901800</c:v>
                </c:pt>
              </c:numCache>
            </c:numRef>
          </c:val>
          <c:extLst>
            <c:ext xmlns:c16="http://schemas.microsoft.com/office/drawing/2014/chart" uri="{C3380CC4-5D6E-409C-BE32-E72D297353CC}">
              <c16:uniqueId val="{00000000-E483-44D2-BECB-1762E7BA3260}"/>
            </c:ext>
          </c:extLst>
        </c:ser>
        <c:ser>
          <c:idx val="1"/>
          <c:order val="1"/>
          <c:tx>
            <c:v>Total liabilities</c:v>
          </c:tx>
          <c:spPr>
            <a:solidFill>
              <a:srgbClr val="E8A87C"/>
            </a:solidFill>
            <a:ln w="0">
              <a:solidFill>
                <a:srgbClr val="E8A87C"/>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Dashboard!$B$16:$B$20</c:f>
              <c:strCache>
                <c:ptCount val="5"/>
                <c:pt idx="0">
                  <c:v>Feb 2022</c:v>
                </c:pt>
                <c:pt idx="1">
                  <c:v>Feb 2023</c:v>
                </c:pt>
                <c:pt idx="2">
                  <c:v>Feb 2024</c:v>
                </c:pt>
                <c:pt idx="3">
                  <c:v>Feb 2025</c:v>
                </c:pt>
                <c:pt idx="4">
                  <c:v>Feb 2026</c:v>
                </c:pt>
              </c:strCache>
            </c:strRef>
          </c:cat>
          <c:val>
            <c:numRef>
              <c:f>Dashboard!$E$16:$E$20</c:f>
              <c:numCache>
                <c:formatCode>"R "#,##0;[Red]"-R "#,##0;\–</c:formatCode>
                <c:ptCount val="5"/>
                <c:pt idx="0">
                  <c:v>1553000</c:v>
                </c:pt>
                <c:pt idx="1">
                  <c:v>1456000</c:v>
                </c:pt>
                <c:pt idx="2">
                  <c:v>2184500</c:v>
                </c:pt>
                <c:pt idx="3">
                  <c:v>2041000</c:v>
                </c:pt>
                <c:pt idx="4">
                  <c:v>1901000</c:v>
                </c:pt>
              </c:numCache>
            </c:numRef>
          </c:val>
          <c:extLst>
            <c:ext xmlns:c16="http://schemas.microsoft.com/office/drawing/2014/chart" uri="{C3380CC4-5D6E-409C-BE32-E72D297353CC}">
              <c16:uniqueId val="{00000001-E483-44D2-BECB-1762E7BA3260}"/>
            </c:ext>
          </c:extLst>
        </c:ser>
        <c:dLbls>
          <c:showLegendKey val="0"/>
          <c:showVal val="0"/>
          <c:showCatName val="0"/>
          <c:showSerName val="0"/>
          <c:showPercent val="0"/>
          <c:showBubbleSize val="0"/>
        </c:dLbls>
        <c:gapWidth val="150"/>
        <c:axId val="28467909"/>
        <c:axId val="91144949"/>
      </c:barChart>
      <c:lineChart>
        <c:grouping val="standard"/>
        <c:varyColors val="0"/>
        <c:ser>
          <c:idx val="2"/>
          <c:order val="2"/>
          <c:tx>
            <c:v>Net worth</c:v>
          </c:tx>
          <c:spPr>
            <a:ln w="38160">
              <a:solidFill>
                <a:srgbClr val="132535"/>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Dashboard!$B$16:$B$20</c:f>
              <c:strCache>
                <c:ptCount val="5"/>
                <c:pt idx="0">
                  <c:v>Feb 2022</c:v>
                </c:pt>
                <c:pt idx="1">
                  <c:v>Feb 2023</c:v>
                </c:pt>
                <c:pt idx="2">
                  <c:v>Feb 2024</c:v>
                </c:pt>
                <c:pt idx="3">
                  <c:v>Feb 2025</c:v>
                </c:pt>
                <c:pt idx="4">
                  <c:v>Feb 2026</c:v>
                </c:pt>
              </c:strCache>
            </c:strRef>
          </c:cat>
          <c:val>
            <c:numRef>
              <c:f>Dashboard!$F$16:$F$20</c:f>
              <c:numCache>
                <c:formatCode>"R "#,##0;[Red]"-R "#,##0;\–</c:formatCode>
                <c:ptCount val="5"/>
                <c:pt idx="0">
                  <c:v>483500</c:v>
                </c:pt>
                <c:pt idx="1">
                  <c:v>752500</c:v>
                </c:pt>
                <c:pt idx="2">
                  <c:v>1167300</c:v>
                </c:pt>
                <c:pt idx="3">
                  <c:v>1568600</c:v>
                </c:pt>
                <c:pt idx="4">
                  <c:v>2000800</c:v>
                </c:pt>
              </c:numCache>
            </c:numRef>
          </c:val>
          <c:smooth val="0"/>
          <c:extLst>
            <c:ext xmlns:c16="http://schemas.microsoft.com/office/drawing/2014/chart" uri="{C3380CC4-5D6E-409C-BE32-E72D297353CC}">
              <c16:uniqueId val="{00000002-E483-44D2-BECB-1762E7BA3260}"/>
            </c:ext>
          </c:extLst>
        </c:ser>
        <c:dLbls>
          <c:showLegendKey val="0"/>
          <c:showVal val="0"/>
          <c:showCatName val="0"/>
          <c:showSerName val="0"/>
          <c:showPercent val="0"/>
          <c:showBubbleSize val="0"/>
        </c:dLbls>
        <c:hiLowLines>
          <c:spPr>
            <a:ln w="0">
              <a:noFill/>
            </a:ln>
          </c:spPr>
        </c:hiLowLines>
        <c:marker val="1"/>
        <c:smooth val="0"/>
        <c:axId val="28467909"/>
        <c:axId val="91144949"/>
      </c:lineChart>
      <c:catAx>
        <c:axId val="2846790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1144949"/>
        <c:crosses val="autoZero"/>
        <c:auto val="1"/>
        <c:lblAlgn val="ctr"/>
        <c:lblOffset val="100"/>
        <c:noMultiLvlLbl val="0"/>
      </c:catAx>
      <c:valAx>
        <c:axId val="91144949"/>
        <c:scaling>
          <c:orientation val="minMax"/>
        </c:scaling>
        <c:delete val="0"/>
        <c:axPos val="l"/>
        <c:numFmt formatCode="\R#,##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8467909"/>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doughnutChart>
        <c:varyColors val="1"/>
        <c:ser>
          <c:idx val="0"/>
          <c:order val="0"/>
          <c:spPr>
            <a:solidFill>
              <a:srgbClr val="4F81BD"/>
            </a:solidFill>
            <a:ln w="0">
              <a:noFill/>
            </a:ln>
          </c:spPr>
          <c:dPt>
            <c:idx val="0"/>
            <c:bubble3D val="0"/>
            <c:spPr>
              <a:solidFill>
                <a:srgbClr val="132535"/>
              </a:solidFill>
              <a:ln w="0">
                <a:noFill/>
              </a:ln>
            </c:spPr>
            <c:extLst>
              <c:ext xmlns:c16="http://schemas.microsoft.com/office/drawing/2014/chart" uri="{C3380CC4-5D6E-409C-BE32-E72D297353CC}">
                <c16:uniqueId val="{00000001-5767-4C1A-A984-CA6E10D417DB}"/>
              </c:ext>
            </c:extLst>
          </c:dPt>
          <c:dPt>
            <c:idx val="1"/>
            <c:bubble3D val="0"/>
            <c:spPr>
              <a:solidFill>
                <a:srgbClr val="2F5D73"/>
              </a:solidFill>
              <a:ln w="0">
                <a:noFill/>
              </a:ln>
            </c:spPr>
            <c:extLst>
              <c:ext xmlns:c16="http://schemas.microsoft.com/office/drawing/2014/chart" uri="{C3380CC4-5D6E-409C-BE32-E72D297353CC}">
                <c16:uniqueId val="{00000003-5767-4C1A-A984-CA6E10D417DB}"/>
              </c:ext>
            </c:extLst>
          </c:dPt>
          <c:dPt>
            <c:idx val="2"/>
            <c:bubble3D val="0"/>
            <c:spPr>
              <a:solidFill>
                <a:srgbClr val="A6C8D4"/>
              </a:solidFill>
              <a:ln w="0">
                <a:noFill/>
              </a:ln>
            </c:spPr>
            <c:extLst>
              <c:ext xmlns:c16="http://schemas.microsoft.com/office/drawing/2014/chart" uri="{C3380CC4-5D6E-409C-BE32-E72D297353CC}">
                <c16:uniqueId val="{00000005-5767-4C1A-A984-CA6E10D417DB}"/>
              </c:ext>
            </c:extLst>
          </c:dPt>
          <c:dPt>
            <c:idx val="3"/>
            <c:bubble3D val="0"/>
            <c:spPr>
              <a:solidFill>
                <a:srgbClr val="E8A87C"/>
              </a:solidFill>
              <a:ln w="0">
                <a:noFill/>
              </a:ln>
            </c:spPr>
            <c:extLst>
              <c:ext xmlns:c16="http://schemas.microsoft.com/office/drawing/2014/chart" uri="{C3380CC4-5D6E-409C-BE32-E72D297353CC}">
                <c16:uniqueId val="{00000007-5767-4C1A-A984-CA6E10D417DB}"/>
              </c:ext>
            </c:extLst>
          </c:dPt>
          <c:dPt>
            <c:idx val="4"/>
            <c:bubble3D val="0"/>
            <c:spPr>
              <a:solidFill>
                <a:srgbClr val="7A8A95"/>
              </a:solidFill>
              <a:ln w="0">
                <a:noFill/>
              </a:ln>
            </c:spPr>
            <c:extLst>
              <c:ext xmlns:c16="http://schemas.microsoft.com/office/drawing/2014/chart" uri="{C3380CC4-5D6E-409C-BE32-E72D297353CC}">
                <c16:uniqueId val="{00000009-5767-4C1A-A984-CA6E10D417DB}"/>
              </c:ext>
            </c:extLst>
          </c:dPt>
          <c:dPt>
            <c:idx val="5"/>
            <c:bubble3D val="0"/>
            <c:spPr>
              <a:solidFill>
                <a:srgbClr val="C9DCE3"/>
              </a:solidFill>
              <a:ln w="0">
                <a:noFill/>
              </a:ln>
            </c:spPr>
            <c:extLst>
              <c:ext xmlns:c16="http://schemas.microsoft.com/office/drawing/2014/chart" uri="{C3380CC4-5D6E-409C-BE32-E72D297353CC}">
                <c16:uniqueId val="{0000000B-5767-4C1A-A984-CA6E10D417DB}"/>
              </c:ext>
            </c:extLst>
          </c:dPt>
          <c:dPt>
            <c:idx val="6"/>
            <c:bubble3D val="0"/>
            <c:spPr>
              <a:solidFill>
                <a:srgbClr val="F3C9A8"/>
              </a:solidFill>
              <a:ln w="0">
                <a:noFill/>
              </a:ln>
            </c:spPr>
            <c:extLst>
              <c:ext xmlns:c16="http://schemas.microsoft.com/office/drawing/2014/chart" uri="{C3380CC4-5D6E-409C-BE32-E72D297353CC}">
                <c16:uniqueId val="{0000000D-5767-4C1A-A984-CA6E10D417DB}"/>
              </c:ext>
            </c:extLst>
          </c:dPt>
          <c:dPt>
            <c:idx val="7"/>
            <c:bubble3D val="0"/>
            <c:spPr>
              <a:solidFill>
                <a:srgbClr val="DDE4E9"/>
              </a:solidFill>
              <a:ln w="0">
                <a:noFill/>
              </a:ln>
            </c:spPr>
            <c:extLst>
              <c:ext xmlns:c16="http://schemas.microsoft.com/office/drawing/2014/chart" uri="{C3380CC4-5D6E-409C-BE32-E72D297353CC}">
                <c16:uniqueId val="{0000000F-5767-4C1A-A984-CA6E10D417DB}"/>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5767-4C1A-A984-CA6E10D417DB}"/>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5767-4C1A-A984-CA6E10D417DB}"/>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5767-4C1A-A984-CA6E10D417DB}"/>
                </c:ext>
              </c:extLst>
            </c:dLbl>
            <c:dLbl>
              <c:idx val="3"/>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5767-4C1A-A984-CA6E10D417DB}"/>
                </c:ext>
              </c:extLst>
            </c:dLbl>
            <c:dLbl>
              <c:idx val="4"/>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5767-4C1A-A984-CA6E10D417DB}"/>
                </c:ext>
              </c:extLst>
            </c:dLbl>
            <c:dLbl>
              <c:idx val="5"/>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5767-4C1A-A984-CA6E10D417DB}"/>
                </c:ext>
              </c:extLst>
            </c:dLbl>
            <c:dLbl>
              <c:idx val="6"/>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D-5767-4C1A-A984-CA6E10D417DB}"/>
                </c:ext>
              </c:extLst>
            </c:dLbl>
            <c:dLbl>
              <c:idx val="7"/>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F-5767-4C1A-A984-CA6E10D417DB}"/>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Dashboard!$B$43:$B$50</c:f>
              <c:strCache>
                <c:ptCount val="8"/>
                <c:pt idx="0">
                  <c:v>Property</c:v>
                </c:pt>
                <c:pt idx="1">
                  <c:v>Listed investments</c:v>
                </c:pt>
                <c:pt idx="2">
                  <c:v>Retirement &amp; TFSA</c:v>
                </c:pt>
                <c:pt idx="3">
                  <c:v>Business interests</c:v>
                </c:pt>
                <c:pt idx="4">
                  <c:v>Cash</c:v>
                </c:pt>
                <c:pt idx="5">
                  <c:v>Vehicles &amp; equipment</c:v>
                </c:pt>
                <c:pt idx="6">
                  <c:v>Personal &amp; household</c:v>
                </c:pt>
                <c:pt idx="7">
                  <c:v>Other</c:v>
                </c:pt>
              </c:strCache>
            </c:strRef>
          </c:cat>
          <c:val>
            <c:numRef>
              <c:f>Dashboard!$C$43:$C$50</c:f>
              <c:numCache>
                <c:formatCode>"R "#,##0;[Red]"-R "#,##0;\–</c:formatCode>
                <c:ptCount val="8"/>
                <c:pt idx="0">
                  <c:v>2570000</c:v>
                </c:pt>
                <c:pt idx="1">
                  <c:v>137100</c:v>
                </c:pt>
                <c:pt idx="2">
                  <c:v>755000</c:v>
                </c:pt>
                <c:pt idx="3">
                  <c:v>60000</c:v>
                </c:pt>
                <c:pt idx="4">
                  <c:v>84700</c:v>
                </c:pt>
                <c:pt idx="5">
                  <c:v>165000</c:v>
                </c:pt>
                <c:pt idx="6">
                  <c:v>130000</c:v>
                </c:pt>
                <c:pt idx="7">
                  <c:v>0</c:v>
                </c:pt>
              </c:numCache>
            </c:numRef>
          </c:val>
          <c:extLst>
            <c:ext xmlns:c16="http://schemas.microsoft.com/office/drawing/2014/chart" uri="{C3380CC4-5D6E-409C-BE32-E72D297353CC}">
              <c16:uniqueId val="{00000010-5767-4C1A-A984-CA6E10D417DB}"/>
            </c:ext>
          </c:extLst>
        </c:ser>
        <c:dLbls>
          <c:showLegendKey val="0"/>
          <c:showVal val="0"/>
          <c:showCatName val="0"/>
          <c:showSerName val="0"/>
          <c:showPercent val="0"/>
          <c:showBubbleSize val="0"/>
          <c:showLeaderLines val="1"/>
        </c:dLbls>
        <c:firstSliceAng val="0"/>
        <c:holeSize val="50"/>
      </c:doughnut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1962150</xdr:colOff>
      <xdr:row>1</xdr:row>
      <xdr:rowOff>28575</xdr:rowOff>
    </xdr:from>
    <xdr:to>
      <xdr:col>6</xdr:col>
      <xdr:colOff>2533470</xdr:colOff>
      <xdr:row>2</xdr:row>
      <xdr:rowOff>171360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763000" y="200025"/>
          <a:ext cx="571320" cy="571410"/>
        </a:xfrm>
        <a:prstGeom prst="rect">
          <a:avLst/>
        </a:prstGeom>
        <a:ln w="0">
          <a:noFill/>
        </a:ln>
      </xdr:spPr>
    </xdr:pic>
    <xdr:clientData/>
  </xdr:twoCellAnchor>
  <xdr:twoCellAnchor editAs="oneCell">
    <xdr:from>
      <xdr:col>6</xdr:col>
      <xdr:colOff>0</xdr:colOff>
      <xdr:row>5</xdr:row>
      <xdr:rowOff>0</xdr:rowOff>
    </xdr:from>
    <xdr:to>
      <xdr:col>6</xdr:col>
      <xdr:colOff>2514240</xdr:colOff>
      <xdr:row>10</xdr:row>
      <xdr:rowOff>364680</xdr:rowOff>
    </xdr:to>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7189560" y="1190520"/>
          <a:ext cx="2514240" cy="1780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20</xdr:row>
      <xdr:rowOff>146520</xdr:rowOff>
    </xdr:from>
    <xdr:to>
      <xdr:col>5</xdr:col>
      <xdr:colOff>856080</xdr:colOff>
      <xdr:row>37</xdr:row>
      <xdr:rowOff>147600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41</xdr:row>
      <xdr:rowOff>13530</xdr:rowOff>
    </xdr:from>
    <xdr:to>
      <xdr:col>7</xdr:col>
      <xdr:colOff>12600</xdr:colOff>
      <xdr:row>54</xdr:row>
      <xdr:rowOff>78000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5291AF3-F9CD-4E10-BA50-E3D3C00F01D9}">
  <we:reference id="wa200010725" version="1.0.0.1" store="en-US" storeType="OMEX"/>
  <we:alternateReferences>
    <we:reference id="WA200010725" version="1.0.0.1" store="" storeType="OMEX"/>
  </we:alternateReferences>
  <we:properties>
    <we:property name="claude.fileId" value="&quot;d311ba7b-2976-4349-9c80-e25a7de9d6d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heinvestorexperience.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8A87C"/>
    <pageSetUpPr fitToPage="1"/>
  </sheetPr>
  <dimension ref="A1:H81"/>
  <sheetViews>
    <sheetView showGridLines="0" topLeftCell="A24" zoomScaleNormal="100" workbookViewId="0">
      <selection activeCell="G14" sqref="G14"/>
    </sheetView>
  </sheetViews>
  <sheetFormatPr defaultColWidth="8.7109375" defaultRowHeight="15" x14ac:dyDescent="0.25"/>
  <cols>
    <col min="1" max="1" width="3" customWidth="1"/>
    <col min="2" max="2" width="6" customWidth="1"/>
    <col min="3" max="5" width="30" customWidth="1"/>
    <col min="6" max="6" width="3" customWidth="1"/>
    <col min="7" max="7" width="40" customWidth="1"/>
    <col min="8" max="8" width="3" customWidth="1"/>
  </cols>
  <sheetData>
    <row r="1" spans="1:8" ht="13.5" customHeight="1" x14ac:dyDescent="0.25">
      <c r="A1" s="3"/>
      <c r="B1" s="3"/>
      <c r="C1" s="3"/>
      <c r="D1" s="3"/>
      <c r="E1" s="3"/>
      <c r="F1" s="3"/>
      <c r="G1" s="3"/>
      <c r="H1" s="3"/>
    </row>
    <row r="2" spans="1:8" ht="33.75" customHeight="1" x14ac:dyDescent="0.4">
      <c r="A2" s="3"/>
      <c r="B2" s="4" t="s">
        <v>0</v>
      </c>
      <c r="C2" s="5"/>
      <c r="D2" s="3"/>
      <c r="E2" s="3"/>
      <c r="F2" s="3"/>
      <c r="G2" s="3"/>
      <c r="H2" s="3"/>
    </row>
    <row r="3" spans="1:8" ht="18" customHeight="1" x14ac:dyDescent="0.25">
      <c r="A3" s="3"/>
      <c r="B3" s="6" t="s">
        <v>1</v>
      </c>
      <c r="C3" s="3"/>
      <c r="D3" s="3"/>
      <c r="E3" s="3"/>
      <c r="F3" s="3"/>
      <c r="G3" s="3"/>
      <c r="H3" s="3"/>
    </row>
    <row r="4" spans="1:8" ht="13.5" customHeight="1" x14ac:dyDescent="0.25">
      <c r="A4" s="3"/>
      <c r="B4" s="3"/>
      <c r="C4" s="3"/>
      <c r="D4" s="3"/>
      <c r="E4" s="3"/>
      <c r="F4" s="3"/>
      <c r="G4" s="3"/>
      <c r="H4" s="3"/>
    </row>
    <row r="5" spans="1:8" x14ac:dyDescent="0.25">
      <c r="A5" s="7"/>
      <c r="B5" s="7"/>
      <c r="C5" s="7"/>
      <c r="D5" s="7"/>
      <c r="E5" s="7"/>
      <c r="F5" s="7"/>
      <c r="G5" s="7"/>
      <c r="H5" s="7"/>
    </row>
    <row r="6" spans="1:8" ht="18" x14ac:dyDescent="0.25">
      <c r="A6" s="7"/>
      <c r="B6" s="7"/>
      <c r="C6" s="8" t="s">
        <v>2</v>
      </c>
      <c r="D6" s="7"/>
      <c r="E6" s="7"/>
      <c r="F6" s="7"/>
      <c r="G6" s="7"/>
      <c r="H6" s="7"/>
    </row>
    <row r="7" spans="1:8" ht="31.5" customHeight="1" x14ac:dyDescent="0.25">
      <c r="A7" s="7"/>
      <c r="B7" s="7"/>
      <c r="C7" s="59" t="s">
        <v>3</v>
      </c>
      <c r="D7" s="59"/>
      <c r="E7" s="59"/>
      <c r="F7" s="7"/>
      <c r="G7" s="7"/>
      <c r="H7" s="7"/>
    </row>
    <row r="8" spans="1:8" ht="31.5" customHeight="1" x14ac:dyDescent="0.25">
      <c r="A8" s="7"/>
      <c r="B8" s="7"/>
      <c r="C8" s="59" t="s">
        <v>4</v>
      </c>
      <c r="D8" s="59"/>
      <c r="E8" s="59"/>
      <c r="F8" s="7"/>
      <c r="G8" s="7"/>
      <c r="H8" s="7"/>
    </row>
    <row r="9" spans="1:8" x14ac:dyDescent="0.25">
      <c r="A9" s="7"/>
      <c r="B9" s="7"/>
      <c r="C9" s="7"/>
      <c r="D9" s="7"/>
      <c r="E9" s="7"/>
      <c r="F9" s="7"/>
      <c r="G9" s="7"/>
      <c r="H9" s="7"/>
    </row>
    <row r="10" spans="1:8" ht="16.5" x14ac:dyDescent="0.25">
      <c r="A10" s="7"/>
      <c r="B10" s="7"/>
      <c r="C10" s="9" t="s">
        <v>5</v>
      </c>
      <c r="D10" s="7"/>
      <c r="E10" s="7"/>
      <c r="F10" s="7"/>
      <c r="G10" s="7"/>
      <c r="H10" s="7"/>
    </row>
    <row r="11" spans="1:8" ht="29.25" customHeight="1" x14ac:dyDescent="0.25">
      <c r="A11" s="7"/>
      <c r="B11" s="7"/>
      <c r="C11" s="61" t="s">
        <v>175</v>
      </c>
      <c r="D11" s="61"/>
      <c r="E11" s="61"/>
      <c r="F11" s="7"/>
      <c r="G11" s="7"/>
      <c r="H11" s="7"/>
    </row>
    <row r="12" spans="1:8" ht="31.5" customHeight="1" x14ac:dyDescent="0.25">
      <c r="A12" s="7"/>
      <c r="B12" s="10" t="s">
        <v>6</v>
      </c>
      <c r="C12" s="60" t="s">
        <v>7</v>
      </c>
      <c r="D12" s="60"/>
      <c r="E12" s="60"/>
      <c r="F12" s="7"/>
      <c r="G12" s="7"/>
      <c r="H12" s="7"/>
    </row>
    <row r="13" spans="1:8" ht="31.5" customHeight="1" x14ac:dyDescent="0.25">
      <c r="A13" s="7"/>
      <c r="B13" s="10" t="s">
        <v>8</v>
      </c>
      <c r="C13" s="60" t="s">
        <v>9</v>
      </c>
      <c r="D13" s="60"/>
      <c r="E13" s="60"/>
      <c r="F13" s="7"/>
      <c r="G13" s="7"/>
      <c r="H13" s="7"/>
    </row>
    <row r="14" spans="1:8" ht="42" customHeight="1" x14ac:dyDescent="0.25">
      <c r="A14" s="7"/>
      <c r="B14" s="10" t="s">
        <v>10</v>
      </c>
      <c r="C14" s="60" t="s">
        <v>170</v>
      </c>
      <c r="D14" s="60"/>
      <c r="E14" s="60"/>
      <c r="F14" s="7"/>
      <c r="G14" s="7"/>
      <c r="H14" s="7"/>
    </row>
    <row r="15" spans="1:8" ht="31.5" customHeight="1" x14ac:dyDescent="0.25">
      <c r="A15" s="7"/>
      <c r="B15" s="10" t="s">
        <v>11</v>
      </c>
      <c r="C15" s="60" t="s">
        <v>172</v>
      </c>
      <c r="D15" s="60"/>
      <c r="E15" s="60"/>
      <c r="F15" s="7"/>
      <c r="G15" s="7"/>
      <c r="H15" s="7"/>
    </row>
    <row r="16" spans="1:8" ht="62.1" customHeight="1" x14ac:dyDescent="0.25">
      <c r="A16" s="7"/>
      <c r="B16" s="10" t="s">
        <v>12</v>
      </c>
      <c r="C16" s="60" t="s">
        <v>171</v>
      </c>
      <c r="D16" s="60"/>
      <c r="E16" s="60"/>
      <c r="F16" s="7"/>
      <c r="G16" s="7"/>
      <c r="H16" s="7"/>
    </row>
    <row r="17" spans="1:8" x14ac:dyDescent="0.25">
      <c r="A17" s="7"/>
      <c r="B17" s="7"/>
      <c r="C17" s="7"/>
      <c r="D17" s="7"/>
      <c r="E17" s="7"/>
      <c r="F17" s="7"/>
      <c r="G17" s="7"/>
      <c r="H17" s="7"/>
    </row>
    <row r="18" spans="1:8" ht="16.5" x14ac:dyDescent="0.25">
      <c r="A18" s="7"/>
      <c r="B18" s="7"/>
      <c r="C18" s="9" t="s">
        <v>13</v>
      </c>
      <c r="D18" s="7"/>
      <c r="E18" s="7"/>
      <c r="F18" s="7"/>
      <c r="G18" s="7"/>
      <c r="H18" s="7"/>
    </row>
    <row r="19" spans="1:8" x14ac:dyDescent="0.25">
      <c r="A19" s="7"/>
      <c r="B19" s="7"/>
      <c r="C19" s="1" t="s">
        <v>14</v>
      </c>
      <c r="D19" s="11" t="s">
        <v>15</v>
      </c>
      <c r="E19" s="7"/>
      <c r="F19" s="7"/>
      <c r="G19" s="7"/>
      <c r="H19" s="7"/>
    </row>
    <row r="20" spans="1:8" x14ac:dyDescent="0.25">
      <c r="A20" s="7"/>
      <c r="B20" s="7"/>
      <c r="C20" s="12">
        <v>1560000</v>
      </c>
      <c r="D20" s="11" t="s">
        <v>16</v>
      </c>
      <c r="E20" s="7"/>
      <c r="F20" s="7"/>
      <c r="G20" s="7"/>
      <c r="H20" s="7"/>
    </row>
    <row r="21" spans="1:8" x14ac:dyDescent="0.25">
      <c r="A21" s="7"/>
      <c r="B21" s="7"/>
      <c r="C21" s="13" t="s">
        <v>17</v>
      </c>
      <c r="D21" s="11" t="s">
        <v>18</v>
      </c>
      <c r="E21" s="7"/>
      <c r="F21" s="7"/>
      <c r="G21" s="7"/>
      <c r="H21" s="7"/>
    </row>
    <row r="22" spans="1:8" x14ac:dyDescent="0.25">
      <c r="A22" s="7"/>
      <c r="B22" s="7"/>
      <c r="C22" s="14" t="s">
        <v>19</v>
      </c>
      <c r="D22" s="7"/>
      <c r="E22" s="7"/>
      <c r="F22" s="7"/>
      <c r="G22" s="7"/>
      <c r="H22" s="7"/>
    </row>
    <row r="23" spans="1:8" x14ac:dyDescent="0.25">
      <c r="A23" s="7"/>
      <c r="B23" s="7"/>
      <c r="C23" s="7"/>
      <c r="D23" s="7"/>
      <c r="E23" s="7"/>
      <c r="F23" s="7"/>
      <c r="G23" s="7"/>
      <c r="H23" s="7"/>
    </row>
    <row r="24" spans="1:8" ht="16.5" x14ac:dyDescent="0.25">
      <c r="A24" s="7"/>
      <c r="B24" s="7"/>
      <c r="C24" s="9" t="s">
        <v>20</v>
      </c>
      <c r="D24" s="7"/>
      <c r="E24" s="7"/>
      <c r="F24" s="7"/>
      <c r="G24" s="7"/>
      <c r="H24" s="7"/>
    </row>
    <row r="25" spans="1:8" x14ac:dyDescent="0.25">
      <c r="A25" s="7"/>
      <c r="B25" s="7"/>
      <c r="C25" s="2" t="s">
        <v>21</v>
      </c>
      <c r="D25" s="62" t="s">
        <v>22</v>
      </c>
      <c r="E25" s="62"/>
      <c r="F25" s="7"/>
      <c r="G25" s="7"/>
      <c r="H25" s="7"/>
    </row>
    <row r="26" spans="1:8" ht="39" customHeight="1" x14ac:dyDescent="0.25">
      <c r="A26" s="7"/>
      <c r="B26" s="7"/>
      <c r="C26" s="15" t="s">
        <v>23</v>
      </c>
      <c r="D26" s="63" t="s">
        <v>24</v>
      </c>
      <c r="E26" s="63"/>
      <c r="F26" s="7"/>
      <c r="G26" s="7"/>
      <c r="H26" s="7"/>
    </row>
    <row r="27" spans="1:8" ht="51.75" customHeight="1" x14ac:dyDescent="0.25">
      <c r="A27" s="7"/>
      <c r="B27" s="7"/>
      <c r="C27" s="15" t="s">
        <v>25</v>
      </c>
      <c r="D27" s="63" t="s">
        <v>26</v>
      </c>
      <c r="E27" s="63"/>
      <c r="F27" s="7"/>
      <c r="G27" s="7"/>
      <c r="H27" s="7"/>
    </row>
    <row r="28" spans="1:8" ht="25.5" customHeight="1" x14ac:dyDescent="0.25">
      <c r="A28" s="7"/>
      <c r="B28" s="7"/>
      <c r="C28" s="15" t="s">
        <v>27</v>
      </c>
      <c r="D28" s="63" t="s">
        <v>28</v>
      </c>
      <c r="E28" s="63"/>
      <c r="F28" s="7"/>
      <c r="G28" s="7"/>
      <c r="H28" s="7"/>
    </row>
    <row r="29" spans="1:8" ht="39" customHeight="1" x14ac:dyDescent="0.25">
      <c r="A29" s="7"/>
      <c r="B29" s="7"/>
      <c r="C29" s="15" t="s">
        <v>29</v>
      </c>
      <c r="D29" s="63" t="s">
        <v>30</v>
      </c>
      <c r="E29" s="63"/>
      <c r="F29" s="7"/>
      <c r="G29" s="7"/>
      <c r="H29" s="7"/>
    </row>
    <row r="30" spans="1:8" ht="25.5" customHeight="1" x14ac:dyDescent="0.25">
      <c r="A30" s="7"/>
      <c r="B30" s="7"/>
      <c r="C30" s="15" t="s">
        <v>31</v>
      </c>
      <c r="D30" s="63" t="s">
        <v>32</v>
      </c>
      <c r="E30" s="63"/>
      <c r="F30" s="7"/>
      <c r="G30" s="7"/>
      <c r="H30" s="7"/>
    </row>
    <row r="31" spans="1:8" ht="25.5" customHeight="1" x14ac:dyDescent="0.25">
      <c r="A31" s="7"/>
      <c r="B31" s="7"/>
      <c r="C31" s="15" t="s">
        <v>33</v>
      </c>
      <c r="D31" s="63" t="s">
        <v>34</v>
      </c>
      <c r="E31" s="63"/>
      <c r="F31" s="7"/>
      <c r="G31" s="7"/>
      <c r="H31" s="7"/>
    </row>
    <row r="32" spans="1:8" ht="39" customHeight="1" x14ac:dyDescent="0.25">
      <c r="A32" s="7"/>
      <c r="B32" s="7"/>
      <c r="C32" s="15" t="s">
        <v>35</v>
      </c>
      <c r="D32" s="63" t="s">
        <v>36</v>
      </c>
      <c r="E32" s="63"/>
      <c r="F32" s="7"/>
      <c r="G32" s="7"/>
      <c r="H32" s="7"/>
    </row>
    <row r="33" spans="1:8" x14ac:dyDescent="0.25">
      <c r="A33" s="7"/>
      <c r="B33" s="7"/>
      <c r="C33" s="7"/>
      <c r="D33" s="7"/>
      <c r="E33" s="7"/>
      <c r="F33" s="7"/>
      <c r="G33" s="7"/>
      <c r="H33" s="7"/>
    </row>
    <row r="34" spans="1:8" ht="16.5" x14ac:dyDescent="0.25">
      <c r="A34" s="7"/>
      <c r="B34" s="7"/>
      <c r="C34" s="9" t="s">
        <v>37</v>
      </c>
      <c r="D34" s="7"/>
      <c r="E34" s="7"/>
      <c r="F34" s="7"/>
      <c r="G34" s="7"/>
      <c r="H34" s="7"/>
    </row>
    <row r="35" spans="1:8" ht="30" customHeight="1" x14ac:dyDescent="0.25">
      <c r="A35" s="7"/>
      <c r="B35" s="16" t="s">
        <v>38</v>
      </c>
      <c r="C35" s="60" t="s">
        <v>39</v>
      </c>
      <c r="D35" s="60"/>
      <c r="E35" s="60"/>
      <c r="F35" s="7"/>
      <c r="G35" s="7"/>
      <c r="H35" s="7"/>
    </row>
    <row r="36" spans="1:8" ht="30" customHeight="1" x14ac:dyDescent="0.25">
      <c r="A36" s="7"/>
      <c r="B36" s="16" t="s">
        <v>38</v>
      </c>
      <c r="C36" s="60" t="s">
        <v>40</v>
      </c>
      <c r="D36" s="60"/>
      <c r="E36" s="60"/>
      <c r="F36" s="7"/>
      <c r="G36" s="7"/>
      <c r="H36" s="7"/>
    </row>
    <row r="37" spans="1:8" ht="30" customHeight="1" x14ac:dyDescent="0.25">
      <c r="A37" s="7"/>
      <c r="B37" s="16" t="s">
        <v>38</v>
      </c>
      <c r="C37" s="60" t="s">
        <v>41</v>
      </c>
      <c r="D37" s="60"/>
      <c r="E37" s="60"/>
      <c r="F37" s="7"/>
      <c r="G37" s="7"/>
      <c r="H37" s="7"/>
    </row>
    <row r="38" spans="1:8" ht="15" customHeight="1" x14ac:dyDescent="0.25">
      <c r="A38" s="7"/>
      <c r="B38" s="16" t="s">
        <v>38</v>
      </c>
      <c r="C38" s="60" t="s">
        <v>42</v>
      </c>
      <c r="D38" s="60"/>
      <c r="E38" s="60"/>
      <c r="F38" s="7"/>
      <c r="G38" s="7"/>
      <c r="H38" s="7"/>
    </row>
    <row r="39" spans="1:8" ht="30" customHeight="1" x14ac:dyDescent="0.25">
      <c r="A39" s="7"/>
      <c r="B39" s="16" t="s">
        <v>38</v>
      </c>
      <c r="C39" s="60" t="s">
        <v>43</v>
      </c>
      <c r="D39" s="60"/>
      <c r="E39" s="60"/>
      <c r="F39" s="7"/>
      <c r="G39" s="7"/>
      <c r="H39" s="7"/>
    </row>
    <row r="40" spans="1:8" ht="30" customHeight="1" x14ac:dyDescent="0.25">
      <c r="A40" s="7"/>
      <c r="B40" s="16" t="s">
        <v>38</v>
      </c>
      <c r="C40" s="60" t="s">
        <v>44</v>
      </c>
      <c r="D40" s="60"/>
      <c r="E40" s="60"/>
      <c r="F40" s="7"/>
      <c r="G40" s="7"/>
      <c r="H40" s="7"/>
    </row>
    <row r="41" spans="1:8" x14ac:dyDescent="0.25">
      <c r="A41" s="7"/>
      <c r="B41" s="7"/>
      <c r="C41" s="7"/>
      <c r="D41" s="7"/>
      <c r="E41" s="7"/>
      <c r="F41" s="7"/>
      <c r="G41" s="7"/>
      <c r="H41" s="7"/>
    </row>
    <row r="42" spans="1:8" ht="33.75" customHeight="1" x14ac:dyDescent="0.25">
      <c r="A42" s="7"/>
      <c r="B42" s="7"/>
      <c r="C42" s="57" t="s">
        <v>168</v>
      </c>
      <c r="D42" s="57"/>
      <c r="E42" s="57"/>
      <c r="F42" s="57"/>
      <c r="G42" s="57"/>
      <c r="H42" s="7"/>
    </row>
    <row r="43" spans="1:8" x14ac:dyDescent="0.25">
      <c r="A43" s="7"/>
      <c r="B43" s="7"/>
      <c r="C43" s="17" t="s">
        <v>45</v>
      </c>
      <c r="D43" s="7"/>
      <c r="E43" s="7"/>
      <c r="F43" s="7"/>
      <c r="G43" s="7"/>
      <c r="H43" s="7"/>
    </row>
    <row r="44" spans="1:8" x14ac:dyDescent="0.25">
      <c r="A44" s="7"/>
      <c r="B44" s="7"/>
      <c r="C44" s="7"/>
      <c r="D44" s="7"/>
      <c r="E44" s="7"/>
      <c r="F44" s="7"/>
      <c r="G44" s="7"/>
      <c r="H44" s="7"/>
    </row>
    <row r="45" spans="1:8" x14ac:dyDescent="0.25">
      <c r="A45" s="7"/>
      <c r="B45" s="7"/>
      <c r="C45" s="7"/>
      <c r="D45" s="7"/>
      <c r="E45" s="7"/>
      <c r="F45" s="7"/>
      <c r="G45" s="7"/>
      <c r="H45" s="7"/>
    </row>
    <row r="46" spans="1:8" x14ac:dyDescent="0.25">
      <c r="A46" s="7"/>
      <c r="B46" s="7"/>
      <c r="C46" s="7"/>
      <c r="D46" s="7"/>
      <c r="E46" s="7"/>
      <c r="F46" s="7"/>
      <c r="G46" s="7"/>
      <c r="H46" s="7"/>
    </row>
    <row r="47" spans="1:8" x14ac:dyDescent="0.25">
      <c r="A47" s="7"/>
      <c r="B47" s="7"/>
      <c r="C47" s="7"/>
      <c r="D47" s="7"/>
      <c r="E47" s="7"/>
      <c r="F47" s="7"/>
      <c r="G47" s="7"/>
      <c r="H47" s="7"/>
    </row>
    <row r="48" spans="1:8" x14ac:dyDescent="0.25">
      <c r="A48" s="7"/>
      <c r="B48" s="7"/>
      <c r="C48" s="7"/>
      <c r="D48" s="7"/>
      <c r="E48" s="7"/>
      <c r="F48" s="7"/>
      <c r="G48" s="7"/>
      <c r="H48" s="7"/>
    </row>
    <row r="49" spans="1:8" x14ac:dyDescent="0.25">
      <c r="A49" s="7"/>
      <c r="B49" s="7"/>
      <c r="C49" s="7"/>
      <c r="D49" s="7"/>
      <c r="E49" s="7"/>
      <c r="F49" s="7"/>
      <c r="G49" s="7"/>
      <c r="H49" s="7"/>
    </row>
    <row r="50" spans="1:8" x14ac:dyDescent="0.25">
      <c r="A50" s="7"/>
      <c r="B50" s="7"/>
      <c r="C50" s="7"/>
      <c r="D50" s="7"/>
      <c r="E50" s="7"/>
      <c r="F50" s="7"/>
      <c r="G50" s="7"/>
      <c r="H50" s="7"/>
    </row>
    <row r="51" spans="1:8" x14ac:dyDescent="0.25">
      <c r="A51" s="7"/>
      <c r="B51" s="7"/>
      <c r="C51" s="7"/>
      <c r="D51" s="7"/>
      <c r="E51" s="7"/>
      <c r="F51" s="7"/>
      <c r="G51" s="7"/>
      <c r="H51" s="7"/>
    </row>
    <row r="52" spans="1:8" x14ac:dyDescent="0.25">
      <c r="A52" s="7"/>
      <c r="B52" s="7"/>
      <c r="C52" s="7"/>
      <c r="D52" s="7"/>
      <c r="E52" s="7"/>
      <c r="F52" s="7"/>
      <c r="G52" s="7"/>
      <c r="H52" s="7"/>
    </row>
    <row r="53" spans="1:8" x14ac:dyDescent="0.25">
      <c r="A53" s="7"/>
      <c r="B53" s="7"/>
      <c r="C53" s="7"/>
      <c r="D53" s="7"/>
      <c r="E53" s="7"/>
      <c r="F53" s="7"/>
      <c r="G53" s="7"/>
      <c r="H53" s="7"/>
    </row>
    <row r="54" spans="1:8" x14ac:dyDescent="0.25">
      <c r="A54" s="7"/>
      <c r="B54" s="7"/>
      <c r="C54" s="7"/>
      <c r="D54" s="7"/>
      <c r="E54" s="7"/>
      <c r="F54" s="7"/>
      <c r="G54" s="7"/>
      <c r="H54" s="7"/>
    </row>
    <row r="55" spans="1:8" x14ac:dyDescent="0.25">
      <c r="A55" s="7"/>
      <c r="B55" s="7"/>
      <c r="C55" s="7"/>
      <c r="D55" s="7"/>
      <c r="E55" s="7"/>
      <c r="F55" s="7"/>
      <c r="G55" s="7"/>
      <c r="H55" s="7"/>
    </row>
    <row r="56" spans="1:8" x14ac:dyDescent="0.25">
      <c r="A56" s="7"/>
      <c r="B56" s="7"/>
      <c r="C56" s="7"/>
      <c r="D56" s="7"/>
      <c r="E56" s="7"/>
      <c r="F56" s="7"/>
      <c r="G56" s="7"/>
      <c r="H56" s="7"/>
    </row>
    <row r="57" spans="1:8" x14ac:dyDescent="0.25">
      <c r="A57" s="7"/>
      <c r="B57" s="7"/>
      <c r="C57" s="7"/>
      <c r="D57" s="7"/>
      <c r="E57" s="7"/>
      <c r="F57" s="7"/>
      <c r="G57" s="7"/>
      <c r="H57" s="7"/>
    </row>
    <row r="58" spans="1:8" x14ac:dyDescent="0.25">
      <c r="A58" s="7"/>
      <c r="B58" s="7"/>
      <c r="C58" s="7"/>
      <c r="D58" s="7"/>
      <c r="E58" s="7"/>
      <c r="F58" s="7"/>
      <c r="G58" s="7"/>
      <c r="H58" s="7"/>
    </row>
    <row r="59" spans="1:8" x14ac:dyDescent="0.25">
      <c r="A59" s="7"/>
      <c r="B59" s="7"/>
      <c r="C59" s="7"/>
      <c r="D59" s="7"/>
      <c r="E59" s="7"/>
      <c r="F59" s="7"/>
      <c r="G59" s="7"/>
      <c r="H59" s="7"/>
    </row>
    <row r="60" spans="1:8" x14ac:dyDescent="0.25">
      <c r="A60" s="7"/>
      <c r="B60" s="7"/>
      <c r="C60" s="7"/>
      <c r="D60" s="7"/>
      <c r="E60" s="7"/>
      <c r="F60" s="7"/>
      <c r="G60" s="7"/>
      <c r="H60" s="7"/>
    </row>
    <row r="61" spans="1:8" x14ac:dyDescent="0.25">
      <c r="A61" s="7"/>
      <c r="B61" s="7"/>
      <c r="C61" s="7"/>
      <c r="D61" s="7"/>
      <c r="E61" s="7"/>
      <c r="F61" s="7"/>
      <c r="G61" s="7"/>
      <c r="H61" s="7"/>
    </row>
    <row r="62" spans="1:8" x14ac:dyDescent="0.25">
      <c r="A62" s="7"/>
      <c r="B62" s="7"/>
      <c r="C62" s="7"/>
      <c r="D62" s="7"/>
      <c r="E62" s="7"/>
      <c r="F62" s="7"/>
      <c r="G62" s="7"/>
      <c r="H62" s="7"/>
    </row>
    <row r="63" spans="1:8" x14ac:dyDescent="0.25">
      <c r="A63" s="7"/>
      <c r="B63" s="7"/>
      <c r="C63" s="7"/>
      <c r="D63" s="7"/>
      <c r="E63" s="7"/>
      <c r="F63" s="7"/>
      <c r="G63" s="7"/>
      <c r="H63" s="7"/>
    </row>
    <row r="64" spans="1:8" x14ac:dyDescent="0.25">
      <c r="A64" s="7"/>
      <c r="B64" s="7"/>
      <c r="C64" s="7"/>
      <c r="D64" s="7"/>
      <c r="E64" s="7"/>
      <c r="F64" s="7"/>
      <c r="G64" s="7"/>
      <c r="H64" s="7"/>
    </row>
    <row r="65" spans="1:8" x14ac:dyDescent="0.25">
      <c r="A65" s="7"/>
      <c r="B65" s="7"/>
      <c r="C65" s="7"/>
      <c r="D65" s="7"/>
      <c r="E65" s="7"/>
      <c r="F65" s="7"/>
      <c r="G65" s="7"/>
      <c r="H65" s="7"/>
    </row>
    <row r="66" spans="1:8" x14ac:dyDescent="0.25">
      <c r="A66" s="7"/>
      <c r="B66" s="7"/>
      <c r="C66" s="7"/>
      <c r="D66" s="7"/>
      <c r="E66" s="7"/>
      <c r="F66" s="7"/>
      <c r="G66" s="7"/>
      <c r="H66" s="7"/>
    </row>
    <row r="67" spans="1:8" x14ac:dyDescent="0.25">
      <c r="A67" s="7"/>
      <c r="B67" s="7"/>
      <c r="C67" s="7"/>
      <c r="D67" s="7"/>
      <c r="E67" s="7"/>
      <c r="F67" s="7"/>
      <c r="G67" s="7"/>
      <c r="H67" s="7"/>
    </row>
    <row r="68" spans="1:8" x14ac:dyDescent="0.25">
      <c r="A68" s="7"/>
      <c r="B68" s="7"/>
      <c r="C68" s="7"/>
      <c r="D68" s="7"/>
      <c r="E68" s="7"/>
      <c r="F68" s="7"/>
      <c r="G68" s="7"/>
      <c r="H68" s="7"/>
    </row>
    <row r="69" spans="1:8" x14ac:dyDescent="0.25">
      <c r="A69" s="7"/>
      <c r="B69" s="7"/>
      <c r="C69" s="7"/>
      <c r="D69" s="7"/>
      <c r="E69" s="7"/>
      <c r="F69" s="7"/>
      <c r="G69" s="7"/>
      <c r="H69" s="7"/>
    </row>
    <row r="70" spans="1:8" x14ac:dyDescent="0.25">
      <c r="A70" s="7"/>
      <c r="B70" s="7"/>
      <c r="C70" s="7"/>
      <c r="D70" s="7"/>
      <c r="E70" s="7"/>
      <c r="F70" s="7"/>
      <c r="G70" s="7"/>
      <c r="H70" s="7"/>
    </row>
    <row r="71" spans="1:8" x14ac:dyDescent="0.25">
      <c r="A71" s="7"/>
      <c r="B71" s="7"/>
      <c r="C71" s="7"/>
      <c r="D71" s="7"/>
      <c r="E71" s="7"/>
      <c r="F71" s="7"/>
      <c r="G71" s="7"/>
      <c r="H71" s="7"/>
    </row>
    <row r="72" spans="1:8" x14ac:dyDescent="0.25">
      <c r="A72" s="7"/>
      <c r="B72" s="7"/>
      <c r="C72" s="7"/>
      <c r="D72" s="7"/>
      <c r="E72" s="7"/>
      <c r="F72" s="7"/>
      <c r="G72" s="7"/>
      <c r="H72" s="7"/>
    </row>
    <row r="73" spans="1:8" x14ac:dyDescent="0.25">
      <c r="A73" s="7"/>
      <c r="B73" s="7"/>
      <c r="C73" s="7"/>
      <c r="D73" s="7"/>
      <c r="E73" s="7"/>
      <c r="F73" s="7"/>
      <c r="G73" s="7"/>
      <c r="H73" s="7"/>
    </row>
    <row r="74" spans="1:8" x14ac:dyDescent="0.25">
      <c r="A74" s="7"/>
      <c r="B74" s="7"/>
      <c r="C74" s="7"/>
      <c r="D74" s="7"/>
      <c r="E74" s="7"/>
      <c r="F74" s="7"/>
      <c r="G74" s="7"/>
      <c r="H74" s="7"/>
    </row>
    <row r="75" spans="1:8" x14ac:dyDescent="0.25">
      <c r="A75" s="7"/>
      <c r="B75" s="7"/>
      <c r="C75" s="7"/>
      <c r="D75" s="7"/>
      <c r="E75" s="7"/>
      <c r="F75" s="7"/>
      <c r="G75" s="7"/>
      <c r="H75" s="7"/>
    </row>
    <row r="76" spans="1:8" x14ac:dyDescent="0.25">
      <c r="A76" s="7"/>
      <c r="B76" s="7"/>
      <c r="C76" s="7"/>
      <c r="D76" s="7"/>
      <c r="E76" s="7"/>
      <c r="F76" s="7"/>
      <c r="G76" s="7"/>
      <c r="H76" s="7"/>
    </row>
    <row r="77" spans="1:8" x14ac:dyDescent="0.25">
      <c r="A77" s="7"/>
      <c r="B77" s="7"/>
      <c r="C77" s="7"/>
      <c r="D77" s="7"/>
      <c r="E77" s="7"/>
      <c r="F77" s="7"/>
      <c r="G77" s="7"/>
      <c r="H77" s="7"/>
    </row>
    <row r="78" spans="1:8" x14ac:dyDescent="0.25">
      <c r="A78" s="7"/>
      <c r="B78" s="7"/>
      <c r="C78" s="7"/>
      <c r="D78" s="7"/>
      <c r="E78" s="7"/>
      <c r="F78" s="7"/>
      <c r="G78" s="7"/>
      <c r="H78" s="7"/>
    </row>
    <row r="79" spans="1:8" x14ac:dyDescent="0.25">
      <c r="A79" s="7"/>
      <c r="B79" s="7"/>
      <c r="C79" s="7"/>
      <c r="D79" s="7"/>
      <c r="E79" s="7"/>
      <c r="F79" s="7"/>
      <c r="G79" s="7"/>
      <c r="H79" s="7"/>
    </row>
    <row r="80" spans="1:8" x14ac:dyDescent="0.25">
      <c r="A80" s="7"/>
      <c r="B80" s="7"/>
      <c r="C80" s="7"/>
      <c r="D80" s="7"/>
      <c r="E80" s="7"/>
      <c r="F80" s="7"/>
      <c r="G80" s="7"/>
      <c r="H80" s="7"/>
    </row>
    <row r="81" spans="1:8" x14ac:dyDescent="0.25">
      <c r="A81" s="7"/>
      <c r="B81" s="7"/>
      <c r="C81" s="7"/>
      <c r="D81" s="7"/>
      <c r="E81" s="7"/>
      <c r="F81" s="7"/>
      <c r="G81" s="7"/>
      <c r="H81" s="7"/>
    </row>
  </sheetData>
  <mergeCells count="23">
    <mergeCell ref="C40:E40"/>
    <mergeCell ref="C42:G42"/>
    <mergeCell ref="C35:E35"/>
    <mergeCell ref="C36:E36"/>
    <mergeCell ref="C37:E37"/>
    <mergeCell ref="C38:E38"/>
    <mergeCell ref="C39:E39"/>
    <mergeCell ref="D28:E28"/>
    <mergeCell ref="D29:E29"/>
    <mergeCell ref="D30:E30"/>
    <mergeCell ref="D31:E31"/>
    <mergeCell ref="D32:E32"/>
    <mergeCell ref="C15:E15"/>
    <mergeCell ref="C16:E16"/>
    <mergeCell ref="D25:E25"/>
    <mergeCell ref="D26:E26"/>
    <mergeCell ref="D27:E27"/>
    <mergeCell ref="C7:E7"/>
    <mergeCell ref="C8:E8"/>
    <mergeCell ref="C12:E12"/>
    <mergeCell ref="C13:E13"/>
    <mergeCell ref="C14:E14"/>
    <mergeCell ref="C11:E11"/>
  </mergeCells>
  <hyperlinks>
    <hyperlink ref="C43" r:id="rId1" xr:uid="{00000000-0004-0000-0000-000000000000}"/>
  </hyperlinks>
  <pageMargins left="0.75" right="0.75" top="1" bottom="1" header="0.511811023622047" footer="0.511811023622047"/>
  <pageSetup paperSize="9" fitToHeight="0"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F5D73"/>
    <pageSetUpPr fitToPage="1"/>
  </sheetPr>
  <dimension ref="A1:I67"/>
  <sheetViews>
    <sheetView showGridLines="0" topLeftCell="A35" zoomScaleNormal="100" workbookViewId="0">
      <selection activeCell="K15" sqref="K15"/>
    </sheetView>
  </sheetViews>
  <sheetFormatPr defaultColWidth="8.7109375" defaultRowHeight="15" x14ac:dyDescent="0.25"/>
  <cols>
    <col min="1" max="1" width="2" customWidth="1"/>
    <col min="2" max="2" width="34" customWidth="1"/>
    <col min="3" max="3" width="18" customWidth="1"/>
    <col min="4" max="4" width="4" customWidth="1"/>
    <col min="5" max="5" width="34" customWidth="1"/>
    <col min="6" max="6" width="18" customWidth="1"/>
    <col min="7" max="7" width="4" customWidth="1"/>
    <col min="8" max="8" width="14" customWidth="1"/>
    <col min="9" max="9" width="2" customWidth="1"/>
  </cols>
  <sheetData>
    <row r="1" spans="1:9" x14ac:dyDescent="0.25">
      <c r="A1" s="3"/>
      <c r="B1" s="3"/>
      <c r="C1" s="3"/>
      <c r="D1" s="3"/>
      <c r="E1" s="3"/>
      <c r="F1" s="3"/>
      <c r="G1" s="3"/>
      <c r="H1" s="3"/>
      <c r="I1" s="3"/>
    </row>
    <row r="2" spans="1:9" ht="30" customHeight="1" x14ac:dyDescent="0.35">
      <c r="A2" s="3"/>
      <c r="B2" s="4" t="s">
        <v>46</v>
      </c>
      <c r="C2" s="3"/>
      <c r="D2" s="3"/>
      <c r="E2" s="3"/>
      <c r="F2" s="3"/>
      <c r="G2" s="3"/>
      <c r="H2" s="3"/>
      <c r="I2" s="18" t="s">
        <v>47</v>
      </c>
    </row>
    <row r="3" spans="1:9" x14ac:dyDescent="0.25">
      <c r="A3" s="3"/>
      <c r="B3" s="6" t="str">
        <f>Statement!C8&amp;"  ·  year ending February "&amp;Statement!C9</f>
        <v>Sam Sample (example)  ·  year ending February 2026</v>
      </c>
      <c r="C3" s="3"/>
      <c r="D3" s="3"/>
      <c r="E3" s="3"/>
      <c r="F3" s="3"/>
      <c r="G3" s="3"/>
      <c r="H3" s="3"/>
      <c r="I3" s="3"/>
    </row>
    <row r="4" spans="1:9" x14ac:dyDescent="0.25">
      <c r="A4" s="7"/>
      <c r="B4" s="7"/>
      <c r="C4" s="7"/>
      <c r="D4" s="7"/>
      <c r="E4" s="7"/>
      <c r="F4" s="7"/>
      <c r="G4" s="7"/>
      <c r="H4" s="7"/>
      <c r="I4" s="7"/>
    </row>
    <row r="5" spans="1:9" ht="48" customHeight="1" x14ac:dyDescent="0.25">
      <c r="B5" s="58" t="s">
        <v>176</v>
      </c>
      <c r="C5" s="58"/>
      <c r="D5" s="58"/>
      <c r="E5" s="58"/>
      <c r="F5" s="58"/>
      <c r="G5" s="58"/>
      <c r="H5" s="58"/>
    </row>
    <row r="6" spans="1:9" ht="12" customHeight="1" x14ac:dyDescent="0.25"/>
    <row r="7" spans="1:9" ht="16.5" x14ac:dyDescent="0.25">
      <c r="A7" s="7"/>
      <c r="B7" s="9" t="s">
        <v>48</v>
      </c>
      <c r="C7" s="7"/>
      <c r="D7" s="7"/>
      <c r="E7" s="7"/>
      <c r="F7" s="7"/>
      <c r="G7" s="7"/>
      <c r="H7" s="7"/>
      <c r="I7" s="7"/>
    </row>
    <row r="8" spans="1:9" ht="24" customHeight="1" x14ac:dyDescent="0.25">
      <c r="A8" s="7"/>
      <c r="B8" s="19" t="s">
        <v>23</v>
      </c>
      <c r="C8" s="20">
        <f>Statement!H133</f>
        <v>2000800</v>
      </c>
      <c r="D8" s="7"/>
      <c r="E8" s="19" t="s">
        <v>49</v>
      </c>
      <c r="F8" s="20">
        <f>Statement!H92</f>
        <v>3901800</v>
      </c>
      <c r="G8" s="7"/>
      <c r="H8" s="7"/>
      <c r="I8" s="7"/>
    </row>
    <row r="9" spans="1:9" ht="24" customHeight="1" x14ac:dyDescent="0.25">
      <c r="A9" s="7"/>
      <c r="B9" s="19" t="s">
        <v>50</v>
      </c>
      <c r="C9" s="20">
        <f>Statement!I133</f>
        <v>432200</v>
      </c>
      <c r="D9" s="7"/>
      <c r="E9" s="19" t="s">
        <v>51</v>
      </c>
      <c r="F9" s="20">
        <f>Statement!H131</f>
        <v>1901000</v>
      </c>
      <c r="G9" s="7"/>
      <c r="H9" s="7"/>
      <c r="I9" s="7"/>
    </row>
    <row r="10" spans="1:9" ht="24" customHeight="1" x14ac:dyDescent="0.25">
      <c r="A10" s="7"/>
      <c r="B10" s="19" t="s">
        <v>52</v>
      </c>
      <c r="C10" s="21">
        <f>Statement!J133</f>
        <v>0.27553232181563175</v>
      </c>
      <c r="D10" s="7"/>
      <c r="E10" s="19" t="s">
        <v>27</v>
      </c>
      <c r="F10" s="21">
        <f>Statement!H137</f>
        <v>0.48721103080629452</v>
      </c>
      <c r="G10" s="7"/>
      <c r="H10" s="7"/>
      <c r="I10" s="7"/>
    </row>
    <row r="11" spans="1:9" ht="24" customHeight="1" x14ac:dyDescent="0.25">
      <c r="A11" s="7"/>
      <c r="B11" s="19" t="s">
        <v>31</v>
      </c>
      <c r="C11" s="20">
        <f>Statement!H136</f>
        <v>1490800</v>
      </c>
      <c r="D11" s="7"/>
      <c r="E11" s="19" t="s">
        <v>33</v>
      </c>
      <c r="F11" s="22">
        <f>Statement!H141</f>
        <v>3.0249999999999999</v>
      </c>
      <c r="G11" s="7"/>
      <c r="H11" s="7"/>
      <c r="I11" s="7"/>
    </row>
    <row r="12" spans="1:9" x14ac:dyDescent="0.25">
      <c r="A12" s="7"/>
      <c r="B12" s="7"/>
      <c r="C12" s="7"/>
      <c r="D12" s="7"/>
      <c r="E12" s="7"/>
      <c r="F12" s="7"/>
      <c r="G12" s="7"/>
      <c r="H12" s="7"/>
      <c r="I12" s="7"/>
    </row>
    <row r="13" spans="1:9" x14ac:dyDescent="0.25">
      <c r="A13" s="7"/>
      <c r="B13" s="7"/>
      <c r="C13" s="7"/>
      <c r="D13" s="7"/>
      <c r="E13" s="7"/>
      <c r="F13" s="7"/>
      <c r="G13" s="7"/>
      <c r="H13" s="7"/>
      <c r="I13" s="7"/>
    </row>
    <row r="14" spans="1:9" ht="16.5" x14ac:dyDescent="0.25">
      <c r="A14" s="7"/>
      <c r="B14" s="9" t="s">
        <v>53</v>
      </c>
      <c r="C14" s="7"/>
      <c r="D14" s="7"/>
      <c r="E14" s="7"/>
      <c r="F14" s="7"/>
      <c r="G14" s="7"/>
      <c r="H14" s="7"/>
      <c r="I14" s="7"/>
    </row>
    <row r="15" spans="1:9" ht="42" customHeight="1" x14ac:dyDescent="0.25">
      <c r="A15" s="7"/>
      <c r="B15" s="23" t="s">
        <v>54</v>
      </c>
      <c r="C15" s="23" t="s">
        <v>49</v>
      </c>
      <c r="D15" s="23"/>
      <c r="E15" s="23" t="s">
        <v>51</v>
      </c>
      <c r="F15" s="23" t="s">
        <v>23</v>
      </c>
      <c r="G15" s="7"/>
      <c r="H15" s="7"/>
      <c r="I15" s="7"/>
    </row>
    <row r="16" spans="1:9" x14ac:dyDescent="0.25">
      <c r="A16" s="7"/>
      <c r="B16" s="24" t="str">
        <f>Statement!D12</f>
        <v>Feb 2022</v>
      </c>
      <c r="C16" s="25">
        <f>Statement!D92</f>
        <v>2036500</v>
      </c>
      <c r="D16" s="7"/>
      <c r="E16" s="25">
        <f>Statement!D131</f>
        <v>1553000</v>
      </c>
      <c r="F16" s="26">
        <f>Statement!D133</f>
        <v>483500</v>
      </c>
      <c r="G16" s="7"/>
      <c r="H16" s="7"/>
      <c r="I16" s="7"/>
    </row>
    <row r="17" spans="1:9" x14ac:dyDescent="0.25">
      <c r="A17" s="7"/>
      <c r="B17" s="24" t="str">
        <f>Statement!E12</f>
        <v>Feb 2023</v>
      </c>
      <c r="C17" s="25">
        <f>Statement!E92</f>
        <v>2208500</v>
      </c>
      <c r="D17" s="7"/>
      <c r="E17" s="25">
        <f>Statement!E131</f>
        <v>1456000</v>
      </c>
      <c r="F17" s="26">
        <f>Statement!E133</f>
        <v>752500</v>
      </c>
      <c r="G17" s="7"/>
      <c r="H17" s="7"/>
      <c r="I17" s="7"/>
    </row>
    <row r="18" spans="1:9" x14ac:dyDescent="0.25">
      <c r="A18" s="7"/>
      <c r="B18" s="24" t="str">
        <f>Statement!F12</f>
        <v>Feb 2024</v>
      </c>
      <c r="C18" s="25">
        <f>Statement!F92</f>
        <v>3351800</v>
      </c>
      <c r="D18" s="7"/>
      <c r="E18" s="25">
        <f>Statement!F131</f>
        <v>2184500</v>
      </c>
      <c r="F18" s="26">
        <f>Statement!F133</f>
        <v>1167300</v>
      </c>
      <c r="G18" s="7"/>
      <c r="H18" s="7"/>
      <c r="I18" s="7"/>
    </row>
    <row r="19" spans="1:9" x14ac:dyDescent="0.25">
      <c r="A19" s="7"/>
      <c r="B19" s="24" t="str">
        <f>Statement!G12</f>
        <v>Feb 2025</v>
      </c>
      <c r="C19" s="25">
        <f>Statement!G92</f>
        <v>3609600</v>
      </c>
      <c r="D19" s="7"/>
      <c r="E19" s="25">
        <f>Statement!G131</f>
        <v>2041000</v>
      </c>
      <c r="F19" s="26">
        <f>Statement!G133</f>
        <v>1568600</v>
      </c>
      <c r="G19" s="7"/>
      <c r="H19" s="7"/>
      <c r="I19" s="7"/>
    </row>
    <row r="20" spans="1:9" x14ac:dyDescent="0.25">
      <c r="A20" s="7"/>
      <c r="B20" s="24" t="str">
        <f>Statement!H12</f>
        <v>Feb 2026</v>
      </c>
      <c r="C20" s="25">
        <f>Statement!H92</f>
        <v>3901800</v>
      </c>
      <c r="D20" s="7"/>
      <c r="E20" s="25">
        <f>Statement!H131</f>
        <v>1901000</v>
      </c>
      <c r="F20" s="26">
        <f>Statement!H133</f>
        <v>2000800</v>
      </c>
      <c r="G20" s="7"/>
      <c r="H20" s="7"/>
      <c r="I20" s="7"/>
    </row>
    <row r="21" spans="1:9" x14ac:dyDescent="0.25">
      <c r="A21" s="7"/>
      <c r="B21" s="7"/>
      <c r="C21" s="7"/>
      <c r="D21" s="7"/>
      <c r="E21" s="7"/>
      <c r="F21" s="7"/>
      <c r="G21" s="7"/>
      <c r="H21" s="7"/>
      <c r="I21" s="7"/>
    </row>
    <row r="22" spans="1:9" x14ac:dyDescent="0.25">
      <c r="A22" s="7"/>
      <c r="B22" s="7"/>
      <c r="C22" s="7"/>
      <c r="D22" s="7"/>
      <c r="E22" s="7"/>
      <c r="F22" s="7"/>
      <c r="G22" s="7"/>
      <c r="H22" s="7"/>
      <c r="I22" s="7"/>
    </row>
    <row r="23" spans="1:9" x14ac:dyDescent="0.25">
      <c r="A23" s="7"/>
      <c r="B23" s="7"/>
      <c r="C23" s="7"/>
      <c r="D23" s="7"/>
      <c r="E23" s="7"/>
      <c r="F23" s="7"/>
      <c r="G23" s="7"/>
      <c r="H23" s="7"/>
      <c r="I23" s="7"/>
    </row>
    <row r="24" spans="1:9" x14ac:dyDescent="0.25">
      <c r="A24" s="7"/>
      <c r="B24" s="7"/>
      <c r="C24" s="7"/>
      <c r="D24" s="7"/>
      <c r="E24" s="7"/>
      <c r="F24" s="7"/>
      <c r="G24" s="7"/>
      <c r="H24" s="7"/>
      <c r="I24" s="7"/>
    </row>
    <row r="25" spans="1:9" x14ac:dyDescent="0.25">
      <c r="A25" s="7"/>
      <c r="B25" s="7"/>
      <c r="C25" s="7"/>
      <c r="D25" s="7"/>
      <c r="E25" s="7"/>
      <c r="F25" s="7"/>
      <c r="G25" s="7"/>
      <c r="H25" s="7"/>
      <c r="I25" s="7"/>
    </row>
    <row r="26" spans="1:9" x14ac:dyDescent="0.25">
      <c r="A26" s="7"/>
      <c r="B26" s="7"/>
      <c r="C26" s="7"/>
      <c r="D26" s="7"/>
      <c r="E26" s="7"/>
      <c r="F26" s="7"/>
      <c r="G26" s="7"/>
      <c r="H26" s="7"/>
      <c r="I26" s="7"/>
    </row>
    <row r="27" spans="1:9" x14ac:dyDescent="0.25">
      <c r="A27" s="7"/>
      <c r="B27" s="7"/>
      <c r="C27" s="7"/>
      <c r="D27" s="7"/>
      <c r="E27" s="7"/>
      <c r="F27" s="7"/>
      <c r="G27" s="7"/>
      <c r="H27" s="7"/>
      <c r="I27" s="7"/>
    </row>
    <row r="28" spans="1:9" x14ac:dyDescent="0.25">
      <c r="A28" s="7"/>
      <c r="B28" s="7"/>
      <c r="C28" s="7"/>
      <c r="D28" s="7"/>
      <c r="E28" s="7"/>
      <c r="F28" s="7"/>
      <c r="G28" s="7"/>
      <c r="H28" s="7"/>
      <c r="I28" s="7"/>
    </row>
    <row r="29" spans="1:9" x14ac:dyDescent="0.25">
      <c r="A29" s="7"/>
      <c r="B29" s="7"/>
      <c r="C29" s="7"/>
      <c r="D29" s="7"/>
      <c r="E29" s="7"/>
      <c r="F29" s="7"/>
      <c r="G29" s="7"/>
      <c r="H29" s="7"/>
      <c r="I29" s="7"/>
    </row>
    <row r="30" spans="1:9" x14ac:dyDescent="0.25">
      <c r="A30" s="7"/>
      <c r="B30" s="7"/>
      <c r="C30" s="7"/>
      <c r="D30" s="7"/>
      <c r="E30" s="7"/>
      <c r="F30" s="7"/>
      <c r="G30" s="7"/>
      <c r="H30" s="7"/>
      <c r="I30" s="7"/>
    </row>
    <row r="31" spans="1:9" x14ac:dyDescent="0.25">
      <c r="A31" s="7"/>
      <c r="B31" s="7"/>
      <c r="C31" s="7"/>
      <c r="D31" s="7"/>
      <c r="E31" s="7"/>
      <c r="F31" s="7"/>
      <c r="G31" s="7"/>
      <c r="H31" s="7"/>
      <c r="I31" s="7"/>
    </row>
    <row r="32" spans="1:9" x14ac:dyDescent="0.25">
      <c r="A32" s="7"/>
      <c r="B32" s="7"/>
      <c r="C32" s="7"/>
      <c r="D32" s="7"/>
      <c r="E32" s="7"/>
      <c r="F32" s="7"/>
      <c r="G32" s="7"/>
      <c r="H32" s="7"/>
      <c r="I32" s="7"/>
    </row>
    <row r="33" spans="1:9" x14ac:dyDescent="0.25">
      <c r="A33" s="7"/>
      <c r="B33" s="7"/>
      <c r="C33" s="7"/>
      <c r="D33" s="7"/>
      <c r="E33" s="7"/>
      <c r="F33" s="7"/>
      <c r="G33" s="7"/>
      <c r="H33" s="7"/>
      <c r="I33" s="7"/>
    </row>
    <row r="34" spans="1:9" x14ac:dyDescent="0.25">
      <c r="A34" s="7"/>
      <c r="B34" s="7"/>
      <c r="C34" s="7"/>
      <c r="D34" s="7"/>
      <c r="E34" s="7"/>
      <c r="F34" s="7"/>
      <c r="G34" s="7"/>
      <c r="H34" s="7"/>
      <c r="I34" s="7"/>
    </row>
    <row r="35" spans="1:9" x14ac:dyDescent="0.25">
      <c r="A35" s="7"/>
      <c r="B35" s="7"/>
      <c r="C35" s="7"/>
      <c r="D35" s="7"/>
      <c r="E35" s="7"/>
      <c r="F35" s="7"/>
      <c r="G35" s="7"/>
      <c r="H35" s="7"/>
      <c r="I35" s="7"/>
    </row>
    <row r="36" spans="1:9" x14ac:dyDescent="0.25">
      <c r="A36" s="7"/>
      <c r="B36" s="7"/>
      <c r="C36" s="7"/>
      <c r="D36" s="7"/>
      <c r="E36" s="7"/>
      <c r="F36" s="7"/>
      <c r="G36" s="7"/>
      <c r="H36" s="7"/>
      <c r="I36" s="7"/>
    </row>
    <row r="37" spans="1:9" x14ac:dyDescent="0.25">
      <c r="A37" s="7"/>
      <c r="B37" s="7"/>
      <c r="C37" s="7"/>
      <c r="D37" s="7"/>
      <c r="E37" s="7"/>
      <c r="F37" s="7"/>
      <c r="G37" s="7"/>
      <c r="H37" s="7"/>
      <c r="I37" s="7"/>
    </row>
    <row r="38" spans="1:9" x14ac:dyDescent="0.25">
      <c r="A38" s="7"/>
      <c r="B38" s="7"/>
      <c r="C38" s="7"/>
      <c r="D38" s="7"/>
      <c r="E38" s="7"/>
      <c r="F38" s="7"/>
      <c r="G38" s="7"/>
      <c r="H38" s="7"/>
      <c r="I38" s="7"/>
    </row>
    <row r="39" spans="1:9" x14ac:dyDescent="0.25">
      <c r="A39" s="7"/>
      <c r="B39" s="7"/>
      <c r="C39" s="7"/>
      <c r="D39" s="7"/>
      <c r="E39" s="7"/>
      <c r="F39" s="7"/>
      <c r="G39" s="7"/>
      <c r="H39" s="7"/>
      <c r="I39" s="7"/>
    </row>
    <row r="40" spans="1:9" x14ac:dyDescent="0.25">
      <c r="A40" s="7"/>
      <c r="B40" s="7"/>
      <c r="C40" s="7"/>
      <c r="D40" s="7"/>
      <c r="E40" s="7"/>
      <c r="F40" s="7"/>
      <c r="G40" s="7"/>
      <c r="H40" s="7"/>
      <c r="I40" s="7"/>
    </row>
    <row r="41" spans="1:9" ht="16.5" x14ac:dyDescent="0.25">
      <c r="A41" s="7"/>
      <c r="B41" s="9" t="s">
        <v>55</v>
      </c>
      <c r="C41" s="7"/>
      <c r="D41" s="7"/>
      <c r="E41" s="9" t="s">
        <v>174</v>
      </c>
      <c r="F41" s="7"/>
      <c r="G41" s="7"/>
      <c r="H41" s="7"/>
      <c r="I41" s="7"/>
    </row>
    <row r="42" spans="1:9" ht="42" customHeight="1" x14ac:dyDescent="0.25">
      <c r="A42" s="7"/>
      <c r="B42" s="23" t="s">
        <v>56</v>
      </c>
      <c r="C42" s="23" t="s">
        <v>57</v>
      </c>
      <c r="D42" s="7"/>
      <c r="E42" s="7"/>
      <c r="F42" s="7"/>
      <c r="G42" s="7"/>
      <c r="H42" s="7"/>
      <c r="I42" s="7"/>
    </row>
    <row r="43" spans="1:9" x14ac:dyDescent="0.25">
      <c r="A43" s="7"/>
      <c r="B43" s="11" t="s">
        <v>58</v>
      </c>
      <c r="C43" s="25">
        <f>Statement!H20</f>
        <v>2570000</v>
      </c>
      <c r="D43" s="7"/>
      <c r="E43" s="7"/>
      <c r="F43" s="7"/>
      <c r="G43" s="7"/>
      <c r="H43" s="7"/>
      <c r="I43" s="7"/>
    </row>
    <row r="44" spans="1:9" x14ac:dyDescent="0.25">
      <c r="A44" s="7"/>
      <c r="B44" s="11" t="s">
        <v>59</v>
      </c>
      <c r="C44" s="25">
        <f>Statement!H29</f>
        <v>137100</v>
      </c>
      <c r="D44" s="7"/>
      <c r="E44" s="7"/>
      <c r="F44" s="7"/>
      <c r="G44" s="7"/>
      <c r="H44" s="7"/>
      <c r="I44" s="7"/>
    </row>
    <row r="45" spans="1:9" x14ac:dyDescent="0.25">
      <c r="A45" s="7"/>
      <c r="B45" s="11" t="s">
        <v>60</v>
      </c>
      <c r="C45" s="25">
        <f>Statement!H38</f>
        <v>755000</v>
      </c>
      <c r="D45" s="7"/>
      <c r="E45" s="7"/>
      <c r="F45" s="7"/>
      <c r="G45" s="7"/>
      <c r="H45" s="7"/>
      <c r="I45" s="7"/>
    </row>
    <row r="46" spans="1:9" x14ac:dyDescent="0.25">
      <c r="A46" s="7"/>
      <c r="B46" s="11" t="s">
        <v>61</v>
      </c>
      <c r="C46" s="25">
        <f>Statement!H46</f>
        <v>60000</v>
      </c>
      <c r="D46" s="7"/>
      <c r="E46" s="7"/>
      <c r="F46" s="7"/>
      <c r="G46" s="7"/>
      <c r="H46" s="7"/>
      <c r="I46" s="7"/>
    </row>
    <row r="47" spans="1:9" x14ac:dyDescent="0.25">
      <c r="A47" s="7"/>
      <c r="B47" s="11" t="s">
        <v>62</v>
      </c>
      <c r="C47" s="25">
        <f>Statement!H55</f>
        <v>84700</v>
      </c>
      <c r="D47" s="7"/>
      <c r="E47" s="7"/>
      <c r="F47" s="7"/>
      <c r="G47" s="7"/>
      <c r="H47" s="7"/>
      <c r="I47" s="7"/>
    </row>
    <row r="48" spans="1:9" x14ac:dyDescent="0.25">
      <c r="A48" s="7"/>
      <c r="B48" s="11" t="s">
        <v>63</v>
      </c>
      <c r="C48" s="25">
        <f>Statement!H63</f>
        <v>165000</v>
      </c>
      <c r="D48" s="7"/>
      <c r="E48" s="7"/>
      <c r="F48" s="7"/>
      <c r="G48" s="7"/>
      <c r="H48" s="7"/>
      <c r="I48" s="7"/>
    </row>
    <row r="49" spans="1:9" x14ac:dyDescent="0.25">
      <c r="A49" s="7"/>
      <c r="B49" s="11" t="s">
        <v>64</v>
      </c>
      <c r="C49" s="25">
        <f>Statement!H71</f>
        <v>130000</v>
      </c>
      <c r="D49" s="7"/>
      <c r="E49" s="7"/>
      <c r="F49" s="7"/>
      <c r="G49" s="7"/>
      <c r="H49" s="7"/>
      <c r="I49" s="7"/>
    </row>
    <row r="50" spans="1:9" x14ac:dyDescent="0.25">
      <c r="A50" s="7"/>
      <c r="B50" s="11" t="s">
        <v>65</v>
      </c>
      <c r="C50" s="25">
        <f>Statement!H77+Statement!H84+Statement!H90</f>
        <v>0</v>
      </c>
      <c r="D50" s="7"/>
      <c r="E50" s="7"/>
      <c r="F50" s="7"/>
      <c r="G50" s="7"/>
      <c r="H50" s="7"/>
      <c r="I50" s="7"/>
    </row>
    <row r="51" spans="1:9" x14ac:dyDescent="0.25">
      <c r="A51" s="7"/>
      <c r="B51" s="7"/>
      <c r="C51" s="7"/>
      <c r="D51" s="7"/>
      <c r="E51" s="7"/>
      <c r="F51" s="7"/>
      <c r="G51" s="7"/>
      <c r="H51" s="7"/>
      <c r="I51" s="7"/>
    </row>
    <row r="52" spans="1:9" x14ac:dyDescent="0.25">
      <c r="A52" s="7"/>
      <c r="B52" s="7"/>
      <c r="C52" s="7"/>
      <c r="D52" s="7"/>
      <c r="E52" s="7"/>
      <c r="F52" s="7"/>
      <c r="G52" s="7"/>
      <c r="H52" s="7"/>
      <c r="I52" s="7"/>
    </row>
    <row r="53" spans="1:9" x14ac:dyDescent="0.25">
      <c r="A53" s="7"/>
      <c r="B53" s="7"/>
      <c r="C53" s="7"/>
      <c r="D53" s="7"/>
      <c r="E53" s="7"/>
      <c r="F53" s="7"/>
      <c r="G53" s="7"/>
      <c r="H53" s="7"/>
      <c r="I53" s="7"/>
    </row>
    <row r="54" spans="1:9" x14ac:dyDescent="0.25">
      <c r="A54" s="7"/>
      <c r="B54" s="7"/>
      <c r="C54" s="7"/>
      <c r="D54" s="7"/>
      <c r="E54" s="7"/>
      <c r="F54" s="7"/>
      <c r="G54" s="7"/>
      <c r="H54" s="7"/>
      <c r="I54" s="7"/>
    </row>
    <row r="55" spans="1:9" x14ac:dyDescent="0.25">
      <c r="A55" s="7"/>
      <c r="B55" s="7"/>
      <c r="C55" s="7"/>
      <c r="D55" s="7"/>
      <c r="E55" s="7"/>
      <c r="F55" s="7"/>
      <c r="G55" s="7"/>
      <c r="H55" s="7"/>
      <c r="I55" s="7"/>
    </row>
    <row r="56" spans="1:9" x14ac:dyDescent="0.25">
      <c r="A56" s="7"/>
      <c r="B56" s="7"/>
      <c r="C56" s="7"/>
      <c r="D56" s="7"/>
      <c r="E56" s="7"/>
      <c r="F56" s="7"/>
      <c r="G56" s="7"/>
      <c r="H56" s="7"/>
      <c r="I56" s="7"/>
    </row>
    <row r="57" spans="1:9" x14ac:dyDescent="0.25">
      <c r="A57" s="7"/>
      <c r="B57" s="7"/>
      <c r="C57" s="7"/>
      <c r="D57" s="7"/>
      <c r="E57" s="7"/>
      <c r="F57" s="7"/>
      <c r="G57" s="7"/>
      <c r="H57" s="7"/>
      <c r="I57" s="7"/>
    </row>
    <row r="58" spans="1:9" x14ac:dyDescent="0.25">
      <c r="A58" s="7"/>
      <c r="B58" s="7"/>
      <c r="C58" s="7"/>
      <c r="D58" s="7"/>
      <c r="E58" s="7"/>
      <c r="F58" s="7"/>
      <c r="G58" s="7"/>
      <c r="H58" s="7"/>
      <c r="I58" s="7"/>
    </row>
    <row r="59" spans="1:9" x14ac:dyDescent="0.25">
      <c r="A59" s="7"/>
      <c r="B59" s="7"/>
      <c r="C59" s="7"/>
      <c r="D59" s="7"/>
      <c r="E59" s="7"/>
      <c r="F59" s="7"/>
      <c r="G59" s="7"/>
      <c r="H59" s="7"/>
      <c r="I59" s="7"/>
    </row>
    <row r="60" spans="1:9" ht="25.5" customHeight="1" x14ac:dyDescent="0.25">
      <c r="A60" s="7"/>
      <c r="B60" s="57" t="s">
        <v>168</v>
      </c>
      <c r="C60" s="57"/>
      <c r="D60" s="57"/>
      <c r="E60" s="57"/>
      <c r="F60" s="57"/>
      <c r="G60" s="57"/>
      <c r="H60" s="57"/>
      <c r="I60" s="7"/>
    </row>
    <row r="61" spans="1:9" x14ac:dyDescent="0.25">
      <c r="A61" s="7"/>
      <c r="B61" s="7"/>
      <c r="C61" s="7"/>
      <c r="D61" s="7"/>
      <c r="E61" s="7"/>
      <c r="F61" s="7"/>
      <c r="G61" s="7"/>
      <c r="H61" s="7"/>
      <c r="I61" s="7"/>
    </row>
    <row r="62" spans="1:9" x14ac:dyDescent="0.25">
      <c r="A62" s="7"/>
      <c r="B62" s="7"/>
      <c r="C62" s="7"/>
      <c r="D62" s="7"/>
      <c r="E62" s="7"/>
      <c r="F62" s="7"/>
      <c r="G62" s="7"/>
      <c r="H62" s="7"/>
      <c r="I62" s="7"/>
    </row>
    <row r="63" spans="1:9" x14ac:dyDescent="0.25">
      <c r="A63" s="7"/>
      <c r="B63" s="7"/>
      <c r="C63" s="7"/>
      <c r="D63" s="7"/>
      <c r="E63" s="7"/>
      <c r="F63" s="7"/>
      <c r="G63" s="7"/>
      <c r="H63" s="7"/>
      <c r="I63" s="7"/>
    </row>
    <row r="64" spans="1:9" x14ac:dyDescent="0.25">
      <c r="A64" s="7"/>
      <c r="B64" s="7"/>
      <c r="C64" s="7"/>
      <c r="D64" s="7"/>
      <c r="E64" s="7"/>
      <c r="F64" s="7"/>
      <c r="G64" s="7"/>
      <c r="H64" s="7"/>
      <c r="I64" s="7"/>
    </row>
    <row r="65" spans="1:9" x14ac:dyDescent="0.25">
      <c r="A65" s="7"/>
      <c r="B65" s="7"/>
      <c r="C65" s="7"/>
      <c r="D65" s="7"/>
      <c r="E65" s="7"/>
      <c r="F65" s="7"/>
      <c r="G65" s="7"/>
      <c r="H65" s="7"/>
      <c r="I65" s="7"/>
    </row>
    <row r="66" spans="1:9" x14ac:dyDescent="0.25">
      <c r="A66" s="7"/>
      <c r="B66" s="7"/>
      <c r="C66" s="7"/>
      <c r="D66" s="7"/>
      <c r="E66" s="7"/>
      <c r="F66" s="7"/>
      <c r="G66" s="7"/>
      <c r="H66" s="7"/>
      <c r="I66" s="7"/>
    </row>
    <row r="67" spans="1:9" x14ac:dyDescent="0.25">
      <c r="A67" s="7"/>
      <c r="B67" s="7"/>
      <c r="C67" s="7"/>
      <c r="D67" s="7"/>
      <c r="E67" s="7"/>
      <c r="F67" s="7"/>
      <c r="G67" s="7"/>
      <c r="H67" s="7"/>
      <c r="I67" s="7"/>
    </row>
  </sheetData>
  <mergeCells count="2">
    <mergeCell ref="B60:H60"/>
    <mergeCell ref="B5:H5"/>
  </mergeCells>
  <conditionalFormatting sqref="C8:C11">
    <cfRule type="expression" dxfId="1" priority="2">
      <formula>AND(ISNUMBER(C8),C8&lt;0)</formula>
    </cfRule>
  </conditionalFormatting>
  <printOptions horizontalCentered="1"/>
  <pageMargins left="0.4" right="0.4" top="1" bottom="1" header="0.511811023622047" footer="0.5"/>
  <pageSetup paperSize="9" fitToHeight="0" orientation="portrait" horizontalDpi="300" verticalDpi="300"/>
  <headerFooter>
    <oddFooter>&amp;L&amp;"Arial,Regular"&amp;8&amp;K7a8a95Template: The Investor Experience&amp;R&amp;"Arial,Regular"&amp;8&amp;K7a8a95Page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32535"/>
    <pageSetUpPr fitToPage="1"/>
  </sheetPr>
  <dimension ref="A1:M172"/>
  <sheetViews>
    <sheetView showGridLines="0" tabSelected="1" topLeftCell="B85" zoomScaleNormal="100" workbookViewId="0">
      <selection activeCell="P12" sqref="P12"/>
    </sheetView>
  </sheetViews>
  <sheetFormatPr defaultColWidth="8.7109375" defaultRowHeight="15" x14ac:dyDescent="0.25"/>
  <cols>
    <col min="1" max="1" width="2" customWidth="1"/>
    <col min="2" max="2" width="46" customWidth="1"/>
    <col min="3" max="3" width="14" customWidth="1"/>
    <col min="4" max="9" width="16" customWidth="1"/>
    <col min="10" max="10" width="10" customWidth="1"/>
    <col min="11" max="11" width="34" customWidth="1"/>
    <col min="12" max="12" width="2" customWidth="1"/>
  </cols>
  <sheetData>
    <row r="1" spans="1:12" x14ac:dyDescent="0.25">
      <c r="A1" s="3"/>
      <c r="B1" s="3"/>
      <c r="C1" s="3"/>
      <c r="D1" s="3"/>
      <c r="E1" s="3"/>
      <c r="F1" s="3"/>
      <c r="G1" s="3"/>
      <c r="H1" s="3"/>
      <c r="I1" s="3"/>
      <c r="J1" s="3"/>
      <c r="K1" s="3"/>
      <c r="L1" s="3"/>
    </row>
    <row r="2" spans="1:12" ht="30" customHeight="1" x14ac:dyDescent="0.35">
      <c r="A2" s="3"/>
      <c r="B2" s="4" t="s">
        <v>66</v>
      </c>
      <c r="C2" s="3"/>
      <c r="D2" s="3"/>
      <c r="E2" s="3"/>
      <c r="F2" s="3"/>
      <c r="G2" s="3"/>
      <c r="H2" s="3"/>
      <c r="I2" s="3"/>
      <c r="J2" s="3"/>
      <c r="K2" s="3"/>
      <c r="L2" s="18" t="s">
        <v>47</v>
      </c>
    </row>
    <row r="3" spans="1:12" x14ac:dyDescent="0.25">
      <c r="A3" s="3"/>
      <c r="B3" s="6" t="s">
        <v>67</v>
      </c>
      <c r="C3" s="3"/>
      <c r="D3" s="3"/>
      <c r="E3" s="3"/>
      <c r="F3" s="3"/>
      <c r="G3" s="3"/>
      <c r="H3" s="3"/>
      <c r="I3" s="3"/>
      <c r="J3" s="3"/>
      <c r="K3" s="3"/>
      <c r="L3" s="3"/>
    </row>
    <row r="4" spans="1:12" x14ac:dyDescent="0.25">
      <c r="A4" s="7"/>
      <c r="B4" s="27" t="s">
        <v>68</v>
      </c>
      <c r="C4" s="28" t="s">
        <v>69</v>
      </c>
      <c r="D4" s="7"/>
      <c r="E4" s="7"/>
      <c r="F4" s="7"/>
      <c r="G4" s="7"/>
      <c r="H4" s="7"/>
      <c r="I4" s="7"/>
      <c r="J4" s="7"/>
      <c r="K4" s="7"/>
      <c r="L4" s="7"/>
    </row>
    <row r="5" spans="1:12" x14ac:dyDescent="0.25">
      <c r="A5" s="7"/>
      <c r="B5" s="7"/>
      <c r="C5" s="7"/>
      <c r="D5" s="7"/>
      <c r="E5" s="7"/>
      <c r="F5" s="7"/>
      <c r="G5" s="7"/>
      <c r="H5" s="7"/>
      <c r="I5" s="7"/>
      <c r="J5" s="7"/>
      <c r="K5" s="7"/>
      <c r="L5" s="7"/>
    </row>
    <row r="6" spans="1:12" ht="36" customHeight="1" x14ac:dyDescent="0.25">
      <c r="B6" s="58" t="s">
        <v>177</v>
      </c>
      <c r="C6" s="58"/>
      <c r="D6" s="58"/>
      <c r="E6" s="58"/>
      <c r="F6" s="58"/>
      <c r="G6" s="58"/>
      <c r="H6" s="58"/>
      <c r="I6" s="58"/>
      <c r="J6" s="58"/>
      <c r="K6" s="58"/>
    </row>
    <row r="7" spans="1:12" ht="12" customHeight="1" x14ac:dyDescent="0.25"/>
    <row r="8" spans="1:12" x14ac:dyDescent="0.25">
      <c r="A8" s="7"/>
      <c r="B8" s="29" t="s">
        <v>70</v>
      </c>
      <c r="C8" s="64" t="s">
        <v>71</v>
      </c>
      <c r="D8" s="64"/>
      <c r="E8" s="64"/>
      <c r="F8" s="7"/>
      <c r="G8" s="7"/>
      <c r="H8" s="7"/>
      <c r="I8" s="7"/>
      <c r="J8" s="7"/>
      <c r="K8" s="7"/>
      <c r="L8" s="7"/>
    </row>
    <row r="9" spans="1:12" x14ac:dyDescent="0.25">
      <c r="A9" s="7"/>
      <c r="B9" s="29" t="s">
        <v>72</v>
      </c>
      <c r="C9" s="30">
        <v>2026</v>
      </c>
      <c r="D9" s="7"/>
      <c r="E9" s="7"/>
      <c r="F9" s="14" t="s">
        <v>73</v>
      </c>
      <c r="G9" s="7"/>
      <c r="H9" s="7"/>
      <c r="I9" s="7"/>
      <c r="J9" s="7"/>
      <c r="K9" s="7"/>
      <c r="L9" s="7"/>
    </row>
    <row r="10" spans="1:12" x14ac:dyDescent="0.25">
      <c r="A10" s="7"/>
      <c r="B10" s="29" t="s">
        <v>74</v>
      </c>
      <c r="C10" s="31">
        <v>28000</v>
      </c>
      <c r="D10" s="7"/>
      <c r="E10" s="7"/>
      <c r="F10" s="14" t="s">
        <v>75</v>
      </c>
      <c r="G10" s="7"/>
      <c r="H10" s="7"/>
      <c r="I10" s="7"/>
      <c r="J10" s="7"/>
      <c r="K10" s="7"/>
      <c r="L10" s="7"/>
    </row>
    <row r="11" spans="1:12" x14ac:dyDescent="0.25">
      <c r="A11" s="7"/>
      <c r="B11" s="7"/>
      <c r="C11" s="7"/>
      <c r="D11" s="7"/>
      <c r="E11" s="7"/>
      <c r="F11" s="7"/>
      <c r="G11" s="7"/>
      <c r="H11" s="7"/>
      <c r="I11" s="7"/>
      <c r="J11" s="7"/>
      <c r="K11" s="7"/>
      <c r="L11" s="7"/>
    </row>
    <row r="12" spans="1:12" ht="42" customHeight="1" x14ac:dyDescent="0.25">
      <c r="A12" s="7"/>
      <c r="B12" s="32" t="s">
        <v>76</v>
      </c>
      <c r="C12" s="32" t="s">
        <v>77</v>
      </c>
      <c r="D12" s="32" t="str">
        <f>"Feb "&amp;($C$9-4)</f>
        <v>Feb 2022</v>
      </c>
      <c r="E12" s="32" t="str">
        <f>"Feb "&amp;($C$9-3)</f>
        <v>Feb 2023</v>
      </c>
      <c r="F12" s="32" t="str">
        <f>"Feb "&amp;($C$9-2)</f>
        <v>Feb 2024</v>
      </c>
      <c r="G12" s="32" t="str">
        <f>"Feb "&amp;($C$9-1)</f>
        <v>Feb 2025</v>
      </c>
      <c r="H12" s="32" t="str">
        <f>"Feb "&amp;($C$9-0)</f>
        <v>Feb 2026</v>
      </c>
      <c r="I12" s="23" t="s">
        <v>78</v>
      </c>
      <c r="J12" s="23" t="s">
        <v>52</v>
      </c>
      <c r="K12" s="32" t="s">
        <v>79</v>
      </c>
      <c r="L12" s="7"/>
    </row>
    <row r="13" spans="1:12" ht="21.75" customHeight="1" x14ac:dyDescent="0.25">
      <c r="A13" s="7"/>
      <c r="B13" s="33" t="s">
        <v>80</v>
      </c>
      <c r="C13" s="3"/>
      <c r="D13" s="3"/>
      <c r="E13" s="3"/>
      <c r="F13" s="3"/>
      <c r="G13" s="3"/>
      <c r="H13" s="3"/>
      <c r="I13" s="3"/>
      <c r="J13" s="3"/>
      <c r="K13" s="3"/>
      <c r="L13" s="7"/>
    </row>
    <row r="14" spans="1:12" x14ac:dyDescent="0.25">
      <c r="A14" s="7"/>
      <c r="B14" s="34" t="s">
        <v>58</v>
      </c>
      <c r="C14" s="7"/>
      <c r="D14" s="7"/>
      <c r="E14" s="7"/>
      <c r="F14" s="7"/>
      <c r="G14" s="7"/>
      <c r="H14" s="7"/>
      <c r="I14" s="7"/>
      <c r="J14" s="7"/>
      <c r="K14" s="7"/>
      <c r="L14" s="7"/>
    </row>
    <row r="15" spans="1:12" x14ac:dyDescent="0.25">
      <c r="A15" s="7"/>
      <c r="B15" s="35" t="s">
        <v>81</v>
      </c>
      <c r="C15" s="36" t="s">
        <v>82</v>
      </c>
      <c r="D15" s="31">
        <v>1350000</v>
      </c>
      <c r="E15" s="31">
        <v>1400000</v>
      </c>
      <c r="F15" s="31">
        <v>1450000</v>
      </c>
      <c r="G15" s="31">
        <v>1500000</v>
      </c>
      <c r="H15" s="31">
        <v>1560000</v>
      </c>
      <c r="I15" s="25">
        <f>IF(AND(G15="",H15=""),"",N(H15)-N(G15))</f>
        <v>60000</v>
      </c>
      <c r="J15" s="37">
        <f>IF(OR(N(G15)=0,I15=""),"",I15/ABS(G15))</f>
        <v>0.04</v>
      </c>
      <c r="K15" s="38"/>
      <c r="L15" s="7"/>
    </row>
    <row r="16" spans="1:12" x14ac:dyDescent="0.25">
      <c r="A16" s="7"/>
      <c r="B16" s="35" t="s">
        <v>83</v>
      </c>
      <c r="C16" s="36" t="s">
        <v>82</v>
      </c>
      <c r="D16" s="31">
        <v>0</v>
      </c>
      <c r="E16" s="31">
        <v>0</v>
      </c>
      <c r="F16" s="31">
        <v>950000</v>
      </c>
      <c r="G16" s="31">
        <v>980000</v>
      </c>
      <c r="H16" s="31">
        <v>1010000</v>
      </c>
      <c r="I16" s="25">
        <f>IF(AND(G16="",H16=""),"",N(H16)-N(G16))</f>
        <v>30000</v>
      </c>
      <c r="J16" s="37">
        <f>IF(OR(N(G16)=0,I16=""),"",I16/ABS(G16))</f>
        <v>3.0612244897959183E-2</v>
      </c>
      <c r="K16" s="38"/>
      <c r="L16" s="7"/>
    </row>
    <row r="17" spans="1:12" ht="24" x14ac:dyDescent="0.25">
      <c r="A17" s="7"/>
      <c r="B17" s="35" t="s">
        <v>84</v>
      </c>
      <c r="C17" s="36" t="s">
        <v>85</v>
      </c>
      <c r="D17" s="31">
        <v>0</v>
      </c>
      <c r="E17" s="31">
        <v>0</v>
      </c>
      <c r="F17" s="31">
        <v>0</v>
      </c>
      <c r="G17" s="31">
        <v>0</v>
      </c>
      <c r="H17" s="31">
        <v>0</v>
      </c>
      <c r="I17" s="25">
        <f>IF(AND(G17="",H17=""),"",N(H17)-N(G17))</f>
        <v>0</v>
      </c>
      <c r="J17" s="37" t="str">
        <f>IF(OR(N(G17)=0,I17=""),"",I17/ABS(G17))</f>
        <v/>
      </c>
      <c r="K17" s="38" t="s">
        <v>86</v>
      </c>
      <c r="L17" s="7"/>
    </row>
    <row r="18" spans="1:12" x14ac:dyDescent="0.25">
      <c r="A18" s="7"/>
      <c r="B18" s="35" t="s">
        <v>169</v>
      </c>
      <c r="C18" s="36"/>
      <c r="D18" s="31">
        <v>0</v>
      </c>
      <c r="E18" s="31">
        <v>0</v>
      </c>
      <c r="F18" s="31">
        <v>0</v>
      </c>
      <c r="G18" s="31">
        <v>0</v>
      </c>
      <c r="H18" s="31">
        <v>0</v>
      </c>
      <c r="I18" s="25">
        <f t="shared" ref="I18:I19" si="0">IF(AND(G18="",H18=""),"",N(H18)-N(G18))</f>
        <v>0</v>
      </c>
      <c r="J18" s="37" t="str">
        <f t="shared" ref="J18:J19" si="1">IF(OR(N(G18)=0,I18=""),"",I18/ABS(G18))</f>
        <v/>
      </c>
      <c r="K18" s="38"/>
      <c r="L18" s="7"/>
    </row>
    <row r="19" spans="1:12" x14ac:dyDescent="0.25">
      <c r="A19" s="7"/>
      <c r="B19" s="35" t="s">
        <v>169</v>
      </c>
      <c r="C19" s="36"/>
      <c r="D19" s="31">
        <v>0</v>
      </c>
      <c r="E19" s="31">
        <v>0</v>
      </c>
      <c r="F19" s="31">
        <v>0</v>
      </c>
      <c r="G19" s="31">
        <v>0</v>
      </c>
      <c r="H19" s="31">
        <v>0</v>
      </c>
      <c r="I19" s="25">
        <f t="shared" si="0"/>
        <v>0</v>
      </c>
      <c r="J19" s="37" t="str">
        <f t="shared" si="1"/>
        <v/>
      </c>
      <c r="K19" s="38"/>
      <c r="L19" s="7"/>
    </row>
    <row r="20" spans="1:12" x14ac:dyDescent="0.25">
      <c r="A20" s="7"/>
      <c r="B20" s="39" t="s">
        <v>87</v>
      </c>
      <c r="C20" s="40"/>
      <c r="D20" s="41">
        <f t="shared" ref="D20:I20" si="2">SUM(D15:D19)</f>
        <v>1350000</v>
      </c>
      <c r="E20" s="41">
        <f t="shared" si="2"/>
        <v>1400000</v>
      </c>
      <c r="F20" s="41">
        <f t="shared" si="2"/>
        <v>2400000</v>
      </c>
      <c r="G20" s="41">
        <f t="shared" si="2"/>
        <v>2480000</v>
      </c>
      <c r="H20" s="41">
        <f t="shared" si="2"/>
        <v>2570000</v>
      </c>
      <c r="I20" s="41">
        <f t="shared" si="2"/>
        <v>90000</v>
      </c>
      <c r="J20" s="42">
        <f>IF(N(G20)=0,"",I20/ABS(G20))</f>
        <v>3.6290322580645164E-2</v>
      </c>
      <c r="K20" s="7"/>
      <c r="L20" s="7"/>
    </row>
    <row r="21" spans="1:12" x14ac:dyDescent="0.25">
      <c r="A21" s="7"/>
      <c r="B21" s="7"/>
      <c r="C21" s="7"/>
      <c r="D21" s="7"/>
      <c r="E21" s="7"/>
      <c r="F21" s="7"/>
      <c r="G21" s="7"/>
      <c r="H21" s="7"/>
      <c r="I21" s="7"/>
      <c r="J21" s="7"/>
      <c r="K21" s="7"/>
      <c r="L21" s="7"/>
    </row>
    <row r="22" spans="1:12" x14ac:dyDescent="0.25">
      <c r="A22" s="7"/>
      <c r="B22" s="34" t="s">
        <v>88</v>
      </c>
      <c r="C22" s="7"/>
      <c r="D22" s="7"/>
      <c r="E22" s="7"/>
      <c r="F22" s="7"/>
      <c r="G22" s="7"/>
      <c r="H22" s="7"/>
      <c r="I22" s="7"/>
      <c r="J22" s="7"/>
      <c r="K22" s="7"/>
      <c r="L22" s="7"/>
    </row>
    <row r="23" spans="1:12" x14ac:dyDescent="0.25">
      <c r="A23" s="7"/>
      <c r="B23" s="35" t="s">
        <v>89</v>
      </c>
      <c r="C23" s="36" t="s">
        <v>82</v>
      </c>
      <c r="D23" s="31">
        <v>40000</v>
      </c>
      <c r="E23" s="31">
        <v>62000</v>
      </c>
      <c r="F23" s="31">
        <v>85000</v>
      </c>
      <c r="G23" s="31">
        <v>110000</v>
      </c>
      <c r="H23" s="31">
        <v>130600</v>
      </c>
      <c r="I23" s="25">
        <f>IF(AND(G23="",H23=""),"",N(H23)-N(G23))</f>
        <v>20600</v>
      </c>
      <c r="J23" s="37">
        <f>IF(OR(N(G23)=0,I23=""),"",I23/ABS(G23))</f>
        <v>0.18727272727272729</v>
      </c>
      <c r="K23" s="38" t="s">
        <v>93</v>
      </c>
      <c r="L23" s="7"/>
    </row>
    <row r="24" spans="1:12" x14ac:dyDescent="0.25">
      <c r="A24" s="7"/>
      <c r="B24" s="35" t="s">
        <v>90</v>
      </c>
      <c r="C24" s="36" t="s">
        <v>91</v>
      </c>
      <c r="D24" s="31">
        <v>0</v>
      </c>
      <c r="E24" s="31">
        <v>0</v>
      </c>
      <c r="F24" s="31">
        <v>0</v>
      </c>
      <c r="G24" s="31">
        <v>0</v>
      </c>
      <c r="H24" s="31">
        <v>0</v>
      </c>
      <c r="I24" s="25">
        <f>IF(AND(G24="",H24=""),"",N(H24)-N(G24))</f>
        <v>0</v>
      </c>
      <c r="J24" s="37" t="str">
        <f>IF(OR(N(G24)=0,I24=""),"",I24/ABS(G24))</f>
        <v/>
      </c>
      <c r="K24" s="38" t="s">
        <v>93</v>
      </c>
      <c r="L24" s="7"/>
    </row>
    <row r="25" spans="1:12" x14ac:dyDescent="0.25">
      <c r="A25" s="7"/>
      <c r="B25" s="35" t="s">
        <v>92</v>
      </c>
      <c r="C25" s="36" t="s">
        <v>82</v>
      </c>
      <c r="D25" s="31">
        <v>0</v>
      </c>
      <c r="E25" s="31">
        <v>5000</v>
      </c>
      <c r="F25" s="31">
        <v>3000</v>
      </c>
      <c r="G25" s="31">
        <v>8000</v>
      </c>
      <c r="H25" s="31">
        <v>6500</v>
      </c>
      <c r="I25" s="25">
        <f>IF(AND(G25="",H25=""),"",N(H25)-N(G25))</f>
        <v>-1500</v>
      </c>
      <c r="J25" s="37">
        <f>IF(OR(N(G25)=0,I25=""),"",I25/ABS(G25))</f>
        <v>-0.1875</v>
      </c>
      <c r="K25" s="38" t="s">
        <v>93</v>
      </c>
      <c r="L25" s="7"/>
    </row>
    <row r="26" spans="1:12" x14ac:dyDescent="0.25">
      <c r="A26" s="7"/>
      <c r="B26" s="35" t="s">
        <v>94</v>
      </c>
      <c r="C26" s="36" t="s">
        <v>82</v>
      </c>
      <c r="D26" s="31">
        <v>0</v>
      </c>
      <c r="E26" s="31">
        <v>0</v>
      </c>
      <c r="F26" s="31">
        <v>0</v>
      </c>
      <c r="G26" s="31">
        <v>0</v>
      </c>
      <c r="H26" s="31">
        <v>0</v>
      </c>
      <c r="I26" s="25">
        <f>IF(AND(G26="",H26=""),"",N(H26)-N(G26))</f>
        <v>0</v>
      </c>
      <c r="J26" s="37" t="str">
        <f>IF(OR(N(G26)=0,I26=""),"",I26/ABS(G26))</f>
        <v/>
      </c>
      <c r="K26" s="38" t="s">
        <v>93</v>
      </c>
      <c r="L26" s="7"/>
    </row>
    <row r="27" spans="1:12" x14ac:dyDescent="0.25">
      <c r="A27" s="7"/>
      <c r="B27" s="35" t="s">
        <v>169</v>
      </c>
      <c r="C27" s="36"/>
      <c r="D27" s="31">
        <v>0</v>
      </c>
      <c r="E27" s="31">
        <v>0</v>
      </c>
      <c r="F27" s="31">
        <v>0</v>
      </c>
      <c r="G27" s="31">
        <v>0</v>
      </c>
      <c r="H27" s="31">
        <v>0</v>
      </c>
      <c r="I27" s="25">
        <f t="shared" ref="I27:I28" si="3">IF(AND(G27="",H27=""),"",N(H27)-N(G27))</f>
        <v>0</v>
      </c>
      <c r="J27" s="37" t="str">
        <f t="shared" ref="J27:J28" si="4">IF(OR(N(G27)=0,I27=""),"",I27/ABS(G27))</f>
        <v/>
      </c>
      <c r="K27" s="38"/>
      <c r="L27" s="7"/>
    </row>
    <row r="28" spans="1:12" x14ac:dyDescent="0.25">
      <c r="A28" s="7"/>
      <c r="B28" s="35" t="s">
        <v>169</v>
      </c>
      <c r="C28" s="36"/>
      <c r="D28" s="31">
        <v>0</v>
      </c>
      <c r="E28" s="31">
        <v>0</v>
      </c>
      <c r="F28" s="31">
        <v>0</v>
      </c>
      <c r="G28" s="31">
        <v>0</v>
      </c>
      <c r="H28" s="31">
        <v>0</v>
      </c>
      <c r="I28" s="25">
        <f t="shared" si="3"/>
        <v>0</v>
      </c>
      <c r="J28" s="37" t="str">
        <f t="shared" si="4"/>
        <v/>
      </c>
      <c r="K28" s="38"/>
      <c r="L28" s="7"/>
    </row>
    <row r="29" spans="1:12" x14ac:dyDescent="0.25">
      <c r="A29" s="7"/>
      <c r="B29" s="39" t="s">
        <v>95</v>
      </c>
      <c r="C29" s="40"/>
      <c r="D29" s="41">
        <f t="shared" ref="D29:I29" si="5">SUM(D23:D28)</f>
        <v>40000</v>
      </c>
      <c r="E29" s="41">
        <f t="shared" si="5"/>
        <v>67000</v>
      </c>
      <c r="F29" s="41">
        <f t="shared" si="5"/>
        <v>88000</v>
      </c>
      <c r="G29" s="41">
        <f t="shared" si="5"/>
        <v>118000</v>
      </c>
      <c r="H29" s="41">
        <f t="shared" si="5"/>
        <v>137100</v>
      </c>
      <c r="I29" s="41">
        <f t="shared" si="5"/>
        <v>19100</v>
      </c>
      <c r="J29" s="42">
        <f>IF(N(G29)=0,"",I29/ABS(G29))</f>
        <v>0.16186440677966102</v>
      </c>
      <c r="K29" s="7"/>
      <c r="L29" s="7"/>
    </row>
    <row r="30" spans="1:12" x14ac:dyDescent="0.25">
      <c r="A30" s="7"/>
      <c r="B30" s="7"/>
      <c r="C30" s="7"/>
      <c r="D30" s="7"/>
      <c r="E30" s="7"/>
      <c r="F30" s="7"/>
      <c r="G30" s="7"/>
      <c r="H30" s="7"/>
      <c r="I30" s="7"/>
      <c r="J30" s="7"/>
      <c r="K30" s="7"/>
      <c r="L30" s="7"/>
    </row>
    <row r="31" spans="1:12" x14ac:dyDescent="0.25">
      <c r="A31" s="7"/>
      <c r="B31" s="34" t="s">
        <v>96</v>
      </c>
      <c r="C31" s="7"/>
      <c r="D31" s="7"/>
      <c r="E31" s="7"/>
      <c r="F31" s="7"/>
      <c r="G31" s="7"/>
      <c r="H31" s="7"/>
      <c r="I31" s="7"/>
      <c r="J31" s="7"/>
      <c r="K31" s="7"/>
      <c r="L31" s="7"/>
    </row>
    <row r="32" spans="1:12" x14ac:dyDescent="0.25">
      <c r="A32" s="7"/>
      <c r="B32" s="35" t="s">
        <v>97</v>
      </c>
      <c r="C32" s="36" t="s">
        <v>91</v>
      </c>
      <c r="D32" s="31">
        <v>180000</v>
      </c>
      <c r="E32" s="31">
        <v>230000</v>
      </c>
      <c r="F32" s="31">
        <v>290000</v>
      </c>
      <c r="G32" s="31">
        <v>350000</v>
      </c>
      <c r="H32" s="31">
        <v>420000</v>
      </c>
      <c r="I32" s="25">
        <f>IF(AND(G32="",H32=""),"",N(H32)-N(G32))</f>
        <v>70000</v>
      </c>
      <c r="J32" s="37">
        <f>IF(OR(N(G32)=0,I32=""),"",I32/ABS(G32))</f>
        <v>0.2</v>
      </c>
      <c r="K32" s="38" t="s">
        <v>98</v>
      </c>
      <c r="L32" s="7"/>
    </row>
    <row r="33" spans="1:13" x14ac:dyDescent="0.25">
      <c r="A33" s="7"/>
      <c r="B33" s="35" t="s">
        <v>99</v>
      </c>
      <c r="C33" s="36" t="s">
        <v>91</v>
      </c>
      <c r="D33" s="31">
        <v>30000</v>
      </c>
      <c r="E33" s="31">
        <v>48000</v>
      </c>
      <c r="F33" s="31">
        <v>68000</v>
      </c>
      <c r="G33" s="31">
        <v>90000</v>
      </c>
      <c r="H33" s="31">
        <v>115000</v>
      </c>
      <c r="I33" s="25">
        <f>IF(AND(G33="",H33=""),"",N(H33)-N(G33))</f>
        <v>25000</v>
      </c>
      <c r="J33" s="37">
        <f>IF(OR(N(G33)=0,I33=""),"",I33/ABS(G33))</f>
        <v>0.27777777777777779</v>
      </c>
      <c r="K33" s="38" t="s">
        <v>98</v>
      </c>
      <c r="L33" s="7"/>
    </row>
    <row r="34" spans="1:13" x14ac:dyDescent="0.25">
      <c r="A34" s="7"/>
      <c r="B34" s="35" t="s">
        <v>100</v>
      </c>
      <c r="C34" s="36" t="s">
        <v>91</v>
      </c>
      <c r="D34" s="31">
        <v>36000</v>
      </c>
      <c r="E34" s="31">
        <v>76000</v>
      </c>
      <c r="F34" s="31">
        <v>120000</v>
      </c>
      <c r="G34" s="31">
        <v>168000</v>
      </c>
      <c r="H34" s="31">
        <v>220000</v>
      </c>
      <c r="I34" s="25">
        <f>IF(AND(G34="",H34=""),"",N(H34)-N(G34))</f>
        <v>52000</v>
      </c>
      <c r="J34" s="37">
        <f>IF(OR(N(G34)=0,I34=""),"",I34/ABS(G34))</f>
        <v>0.30952380952380953</v>
      </c>
      <c r="K34" s="65" t="s">
        <v>173</v>
      </c>
      <c r="L34" s="66"/>
      <c r="M34" s="66"/>
    </row>
    <row r="35" spans="1:13" x14ac:dyDescent="0.25">
      <c r="A35" s="7"/>
      <c r="B35" s="35" t="s">
        <v>101</v>
      </c>
      <c r="C35" s="36" t="s">
        <v>91</v>
      </c>
      <c r="D35" s="31">
        <v>0</v>
      </c>
      <c r="E35" s="31">
        <v>0</v>
      </c>
      <c r="F35" s="31">
        <v>0</v>
      </c>
      <c r="G35" s="31">
        <v>0</v>
      </c>
      <c r="H35" s="31">
        <v>0</v>
      </c>
      <c r="I35" s="25">
        <f>IF(AND(G35="",H35=""),"",N(H35)-N(G35))</f>
        <v>0</v>
      </c>
      <c r="J35" s="37" t="str">
        <f>IF(OR(N(G35)=0,I35=""),"",I35/ABS(G35))</f>
        <v/>
      </c>
      <c r="K35" s="38"/>
      <c r="L35" s="7"/>
    </row>
    <row r="36" spans="1:13" x14ac:dyDescent="0.25">
      <c r="A36" s="7"/>
      <c r="B36" s="35" t="s">
        <v>169</v>
      </c>
      <c r="C36" s="36"/>
      <c r="D36" s="31">
        <v>0</v>
      </c>
      <c r="E36" s="31">
        <v>0</v>
      </c>
      <c r="F36" s="31">
        <v>0</v>
      </c>
      <c r="G36" s="31">
        <v>0</v>
      </c>
      <c r="H36" s="31">
        <v>0</v>
      </c>
      <c r="I36" s="25">
        <f t="shared" ref="I36:I37" si="6">IF(AND(G36="",H36=""),"",N(H36)-N(G36))</f>
        <v>0</v>
      </c>
      <c r="J36" s="37" t="str">
        <f t="shared" ref="J36:J37" si="7">IF(OR(N(G36)=0,I36=""),"",I36/ABS(G36))</f>
        <v/>
      </c>
      <c r="K36" s="38"/>
      <c r="L36" s="7"/>
    </row>
    <row r="37" spans="1:13" x14ac:dyDescent="0.25">
      <c r="A37" s="7"/>
      <c r="B37" s="35" t="s">
        <v>169</v>
      </c>
      <c r="C37" s="36"/>
      <c r="D37" s="31">
        <v>0</v>
      </c>
      <c r="E37" s="31">
        <v>0</v>
      </c>
      <c r="F37" s="31">
        <v>0</v>
      </c>
      <c r="G37" s="31">
        <v>0</v>
      </c>
      <c r="H37" s="31">
        <v>0</v>
      </c>
      <c r="I37" s="25">
        <f t="shared" si="6"/>
        <v>0</v>
      </c>
      <c r="J37" s="37" t="str">
        <f t="shared" si="7"/>
        <v/>
      </c>
      <c r="K37" s="38"/>
      <c r="L37" s="7"/>
    </row>
    <row r="38" spans="1:13" x14ac:dyDescent="0.25">
      <c r="A38" s="7"/>
      <c r="B38" s="39" t="s">
        <v>102</v>
      </c>
      <c r="C38" s="40"/>
      <c r="D38" s="41">
        <f t="shared" ref="D38:I38" si="8">SUM(D32:D37)</f>
        <v>246000</v>
      </c>
      <c r="E38" s="41">
        <f t="shared" si="8"/>
        <v>354000</v>
      </c>
      <c r="F38" s="41">
        <f t="shared" si="8"/>
        <v>478000</v>
      </c>
      <c r="G38" s="41">
        <f t="shared" si="8"/>
        <v>608000</v>
      </c>
      <c r="H38" s="41">
        <f t="shared" si="8"/>
        <v>755000</v>
      </c>
      <c r="I38" s="41">
        <f t="shared" si="8"/>
        <v>147000</v>
      </c>
      <c r="J38" s="42">
        <f>IF(N(G38)=0,"",I38/ABS(G38))</f>
        <v>0.24177631578947367</v>
      </c>
      <c r="K38" s="7"/>
      <c r="L38" s="7"/>
    </row>
    <row r="39" spans="1:13" x14ac:dyDescent="0.25">
      <c r="A39" s="7"/>
      <c r="B39" s="7"/>
      <c r="C39" s="7"/>
      <c r="D39" s="7"/>
      <c r="E39" s="7"/>
      <c r="F39" s="7"/>
      <c r="G39" s="7"/>
      <c r="H39" s="7"/>
      <c r="I39" s="7"/>
      <c r="J39" s="7"/>
      <c r="K39" s="7"/>
      <c r="L39" s="7"/>
    </row>
    <row r="40" spans="1:13" x14ac:dyDescent="0.25">
      <c r="A40" s="7"/>
      <c r="B40" s="34" t="s">
        <v>61</v>
      </c>
      <c r="C40" s="7"/>
      <c r="D40" s="7"/>
      <c r="E40" s="7"/>
      <c r="F40" s="7"/>
      <c r="G40" s="7"/>
      <c r="H40" s="7"/>
      <c r="I40" s="7"/>
      <c r="J40" s="7"/>
      <c r="K40" s="7"/>
      <c r="L40" s="7"/>
    </row>
    <row r="41" spans="1:13" x14ac:dyDescent="0.25">
      <c r="A41" s="7"/>
      <c r="B41" s="35" t="s">
        <v>103</v>
      </c>
      <c r="C41" s="36" t="s">
        <v>104</v>
      </c>
      <c r="D41" s="31">
        <v>0</v>
      </c>
      <c r="E41" s="31">
        <v>0</v>
      </c>
      <c r="F41" s="31">
        <v>0</v>
      </c>
      <c r="G41" s="31">
        <v>1000</v>
      </c>
      <c r="H41" s="31">
        <v>25000</v>
      </c>
      <c r="I41" s="25">
        <f>IF(AND(G41="",H41=""),"",N(H41)-N(G41))</f>
        <v>24000</v>
      </c>
      <c r="J41" s="37">
        <f>IF(OR(N(G41)=0,I41=""),"",I41/ABS(G41))</f>
        <v>24</v>
      </c>
      <c r="K41" s="38" t="s">
        <v>105</v>
      </c>
      <c r="L41" s="7"/>
    </row>
    <row r="42" spans="1:13" x14ac:dyDescent="0.25">
      <c r="A42" s="7"/>
      <c r="B42" s="35" t="s">
        <v>106</v>
      </c>
      <c r="C42" s="36" t="s">
        <v>107</v>
      </c>
      <c r="D42" s="31">
        <v>0</v>
      </c>
      <c r="E42" s="31">
        <v>0</v>
      </c>
      <c r="F42" s="31">
        <v>0</v>
      </c>
      <c r="G42" s="31">
        <v>20000</v>
      </c>
      <c r="H42" s="31">
        <v>35000</v>
      </c>
      <c r="I42" s="25">
        <f>IF(AND(G42="",H42=""),"",N(H42)-N(G42))</f>
        <v>15000</v>
      </c>
      <c r="J42" s="37">
        <f>IF(OR(N(G42)=0,I42=""),"",I42/ABS(G42))</f>
        <v>0.75</v>
      </c>
      <c r="K42" s="38"/>
      <c r="L42" s="7"/>
    </row>
    <row r="43" spans="1:13" x14ac:dyDescent="0.25">
      <c r="A43" s="7"/>
      <c r="B43" s="35" t="s">
        <v>108</v>
      </c>
      <c r="C43" s="36" t="s">
        <v>104</v>
      </c>
      <c r="D43" s="31">
        <v>0</v>
      </c>
      <c r="E43" s="31">
        <v>0</v>
      </c>
      <c r="F43" s="31">
        <v>0</v>
      </c>
      <c r="G43" s="31">
        <v>0</v>
      </c>
      <c r="H43" s="31">
        <v>0</v>
      </c>
      <c r="I43" s="25">
        <f>IF(AND(G43="",H43=""),"",N(H43)-N(G43))</f>
        <v>0</v>
      </c>
      <c r="J43" s="37" t="str">
        <f>IF(OR(N(G43)=0,I43=""),"",I43/ABS(G43))</f>
        <v/>
      </c>
      <c r="K43" s="38"/>
      <c r="L43" s="7"/>
    </row>
    <row r="44" spans="1:13" x14ac:dyDescent="0.25">
      <c r="A44" s="7"/>
      <c r="B44" s="35" t="s">
        <v>169</v>
      </c>
      <c r="C44" s="36"/>
      <c r="D44" s="31">
        <v>0</v>
      </c>
      <c r="E44" s="31">
        <v>0</v>
      </c>
      <c r="F44" s="31">
        <v>0</v>
      </c>
      <c r="G44" s="31">
        <v>0</v>
      </c>
      <c r="H44" s="31">
        <v>0</v>
      </c>
      <c r="I44" s="25">
        <f t="shared" ref="I44:I45" si="9">IF(AND(G44="",H44=""),"",N(H44)-N(G44))</f>
        <v>0</v>
      </c>
      <c r="J44" s="37" t="str">
        <f t="shared" ref="J44:J45" si="10">IF(OR(N(G44)=0,I44=""),"",I44/ABS(G44))</f>
        <v/>
      </c>
      <c r="K44" s="38"/>
      <c r="L44" s="7"/>
    </row>
    <row r="45" spans="1:13" x14ac:dyDescent="0.25">
      <c r="A45" s="7"/>
      <c r="B45" s="35" t="s">
        <v>169</v>
      </c>
      <c r="C45" s="36"/>
      <c r="D45" s="31">
        <v>0</v>
      </c>
      <c r="E45" s="31">
        <v>0</v>
      </c>
      <c r="F45" s="31">
        <v>0</v>
      </c>
      <c r="G45" s="31">
        <v>0</v>
      </c>
      <c r="H45" s="31">
        <v>0</v>
      </c>
      <c r="I45" s="25">
        <f t="shared" si="9"/>
        <v>0</v>
      </c>
      <c r="J45" s="37" t="str">
        <f t="shared" si="10"/>
        <v/>
      </c>
      <c r="K45" s="38"/>
      <c r="L45" s="7"/>
    </row>
    <row r="46" spans="1:13" x14ac:dyDescent="0.25">
      <c r="A46" s="7"/>
      <c r="B46" s="39" t="s">
        <v>109</v>
      </c>
      <c r="C46" s="40"/>
      <c r="D46" s="41">
        <f t="shared" ref="D46:I46" si="11">SUM(D41:D45)</f>
        <v>0</v>
      </c>
      <c r="E46" s="41">
        <f t="shared" si="11"/>
        <v>0</v>
      </c>
      <c r="F46" s="41">
        <f t="shared" si="11"/>
        <v>0</v>
      </c>
      <c r="G46" s="41">
        <f t="shared" si="11"/>
        <v>21000</v>
      </c>
      <c r="H46" s="41">
        <f t="shared" si="11"/>
        <v>60000</v>
      </c>
      <c r="I46" s="41">
        <f t="shared" si="11"/>
        <v>39000</v>
      </c>
      <c r="J46" s="42">
        <f>IF(N(G46)=0,"",I46/ABS(G46))</f>
        <v>1.8571428571428572</v>
      </c>
      <c r="K46" s="7"/>
      <c r="L46" s="7"/>
    </row>
    <row r="47" spans="1:13" x14ac:dyDescent="0.25">
      <c r="A47" s="7"/>
      <c r="B47" s="7"/>
      <c r="C47" s="7"/>
      <c r="D47" s="7"/>
      <c r="E47" s="7"/>
      <c r="F47" s="7"/>
      <c r="G47" s="7"/>
      <c r="H47" s="7"/>
      <c r="I47" s="7"/>
      <c r="J47" s="7"/>
      <c r="K47" s="7"/>
      <c r="L47" s="7"/>
    </row>
    <row r="48" spans="1:13" x14ac:dyDescent="0.25">
      <c r="A48" s="7"/>
      <c r="B48" s="34" t="s">
        <v>62</v>
      </c>
      <c r="C48" s="7"/>
      <c r="D48" s="7"/>
      <c r="E48" s="7"/>
      <c r="F48" s="7"/>
      <c r="G48" s="7"/>
      <c r="H48" s="7"/>
      <c r="I48" s="7"/>
      <c r="J48" s="7"/>
      <c r="K48" s="7"/>
      <c r="L48" s="7"/>
    </row>
    <row r="49" spans="1:12" x14ac:dyDescent="0.25">
      <c r="A49" s="7"/>
      <c r="B49" s="35" t="s">
        <v>110</v>
      </c>
      <c r="C49" s="36" t="s">
        <v>91</v>
      </c>
      <c r="D49" s="31">
        <v>15000</v>
      </c>
      <c r="E49" s="31">
        <v>12000</v>
      </c>
      <c r="F49" s="31">
        <v>18000</v>
      </c>
      <c r="G49" s="31">
        <v>14000</v>
      </c>
      <c r="H49" s="31">
        <v>16000</v>
      </c>
      <c r="I49" s="25">
        <f>IF(AND(G49="",H49=""),"",N(H49)-N(G49))</f>
        <v>2000</v>
      </c>
      <c r="J49" s="37">
        <f>IF(OR(N(G49)=0,I49=""),"",I49/ABS(G49))</f>
        <v>0.14285714285714285</v>
      </c>
      <c r="K49" s="38"/>
      <c r="L49" s="7"/>
    </row>
    <row r="50" spans="1:12" x14ac:dyDescent="0.25">
      <c r="A50" s="7"/>
      <c r="B50" s="35" t="s">
        <v>111</v>
      </c>
      <c r="C50" s="36" t="s">
        <v>91</v>
      </c>
      <c r="D50" s="31">
        <v>20000</v>
      </c>
      <c r="E50" s="31">
        <v>30000</v>
      </c>
      <c r="F50" s="31">
        <v>42000</v>
      </c>
      <c r="G50" s="31">
        <v>55000</v>
      </c>
      <c r="H50" s="31">
        <v>68000</v>
      </c>
      <c r="I50" s="25">
        <f>IF(AND(G50="",H50=""),"",N(H50)-N(G50))</f>
        <v>13000</v>
      </c>
      <c r="J50" s="37">
        <f>IF(OR(N(G50)=0,I50=""),"",I50/ABS(G50))</f>
        <v>0.23636363636363636</v>
      </c>
      <c r="K50" s="38"/>
      <c r="L50" s="7"/>
    </row>
    <row r="51" spans="1:12" x14ac:dyDescent="0.25">
      <c r="A51" s="7"/>
      <c r="B51" s="35" t="s">
        <v>112</v>
      </c>
      <c r="C51" s="36" t="s">
        <v>91</v>
      </c>
      <c r="D51" s="31">
        <v>0</v>
      </c>
      <c r="E51" s="31">
        <v>0</v>
      </c>
      <c r="F51" s="31">
        <v>0</v>
      </c>
      <c r="G51" s="31">
        <v>0</v>
      </c>
      <c r="H51" s="31">
        <v>0</v>
      </c>
      <c r="I51" s="25">
        <f>IF(AND(G51="",H51=""),"",N(H51)-N(G51))</f>
        <v>0</v>
      </c>
      <c r="J51" s="37" t="str">
        <f>IF(OR(N(G51)=0,I51=""),"",I51/ABS(G51))</f>
        <v/>
      </c>
      <c r="K51" s="38"/>
      <c r="L51" s="7"/>
    </row>
    <row r="52" spans="1:12" x14ac:dyDescent="0.25">
      <c r="A52" s="7"/>
      <c r="B52" s="35" t="s">
        <v>113</v>
      </c>
      <c r="C52" s="36" t="s">
        <v>104</v>
      </c>
      <c r="D52" s="31">
        <v>500</v>
      </c>
      <c r="E52" s="31">
        <v>500</v>
      </c>
      <c r="F52" s="31">
        <v>800</v>
      </c>
      <c r="G52" s="31">
        <v>600</v>
      </c>
      <c r="H52" s="31">
        <v>700</v>
      </c>
      <c r="I52" s="25">
        <f>IF(AND(G52="",H52=""),"",N(H52)-N(G52))</f>
        <v>100</v>
      </c>
      <c r="J52" s="37">
        <f>IF(OR(N(G52)=0,I52=""),"",I52/ABS(G52))</f>
        <v>0.16666666666666666</v>
      </c>
      <c r="K52" s="38" t="s">
        <v>114</v>
      </c>
      <c r="L52" s="7"/>
    </row>
    <row r="53" spans="1:12" x14ac:dyDescent="0.25">
      <c r="A53" s="7"/>
      <c r="B53" s="35" t="s">
        <v>169</v>
      </c>
      <c r="C53" s="36"/>
      <c r="D53" s="31">
        <v>0</v>
      </c>
      <c r="E53" s="31">
        <v>0</v>
      </c>
      <c r="F53" s="31">
        <v>0</v>
      </c>
      <c r="G53" s="31">
        <v>0</v>
      </c>
      <c r="H53" s="31">
        <v>0</v>
      </c>
      <c r="I53" s="25">
        <f t="shared" ref="I53:I54" si="12">IF(AND(G53="",H53=""),"",N(H53)-N(G53))</f>
        <v>0</v>
      </c>
      <c r="J53" s="37" t="str">
        <f t="shared" ref="J53:J54" si="13">IF(OR(N(G53)=0,I53=""),"",I53/ABS(G53))</f>
        <v/>
      </c>
      <c r="K53" s="38"/>
      <c r="L53" s="7"/>
    </row>
    <row r="54" spans="1:12" x14ac:dyDescent="0.25">
      <c r="A54" s="7"/>
      <c r="B54" s="35" t="s">
        <v>169</v>
      </c>
      <c r="C54" s="36"/>
      <c r="D54" s="31">
        <v>0</v>
      </c>
      <c r="E54" s="31">
        <v>0</v>
      </c>
      <c r="F54" s="31">
        <v>0</v>
      </c>
      <c r="G54" s="31">
        <v>0</v>
      </c>
      <c r="H54" s="31">
        <v>0</v>
      </c>
      <c r="I54" s="25">
        <f t="shared" si="12"/>
        <v>0</v>
      </c>
      <c r="J54" s="37" t="str">
        <f t="shared" si="13"/>
        <v/>
      </c>
      <c r="K54" s="38"/>
      <c r="L54" s="7"/>
    </row>
    <row r="55" spans="1:12" x14ac:dyDescent="0.25">
      <c r="A55" s="7"/>
      <c r="B55" s="39" t="s">
        <v>115</v>
      </c>
      <c r="C55" s="40"/>
      <c r="D55" s="41">
        <f t="shared" ref="D55:I55" si="14">SUM(D49:D54)</f>
        <v>35500</v>
      </c>
      <c r="E55" s="41">
        <f t="shared" si="14"/>
        <v>42500</v>
      </c>
      <c r="F55" s="41">
        <f t="shared" si="14"/>
        <v>60800</v>
      </c>
      <c r="G55" s="41">
        <f t="shared" si="14"/>
        <v>69600</v>
      </c>
      <c r="H55" s="41">
        <f t="shared" si="14"/>
        <v>84700</v>
      </c>
      <c r="I55" s="41">
        <f t="shared" si="14"/>
        <v>15100</v>
      </c>
      <c r="J55" s="42">
        <f>IF(N(G55)=0,"",I55/ABS(G55))</f>
        <v>0.21695402298850575</v>
      </c>
      <c r="K55" s="7"/>
      <c r="L55" s="7"/>
    </row>
    <row r="56" spans="1:12" x14ac:dyDescent="0.25">
      <c r="A56" s="7"/>
      <c r="B56" s="7"/>
      <c r="C56" s="7"/>
      <c r="D56" s="7"/>
      <c r="E56" s="7"/>
      <c r="F56" s="7"/>
      <c r="G56" s="7"/>
      <c r="H56" s="7"/>
      <c r="I56" s="7"/>
      <c r="J56" s="7"/>
      <c r="K56" s="7"/>
      <c r="L56" s="7"/>
    </row>
    <row r="57" spans="1:12" x14ac:dyDescent="0.25">
      <c r="A57" s="7"/>
      <c r="B57" s="34" t="s">
        <v>116</v>
      </c>
      <c r="C57" s="7"/>
      <c r="D57" s="7"/>
      <c r="E57" s="7"/>
      <c r="F57" s="7"/>
      <c r="G57" s="7"/>
      <c r="H57" s="7"/>
      <c r="I57" s="7"/>
      <c r="J57" s="7"/>
      <c r="K57" s="7"/>
      <c r="L57" s="7"/>
    </row>
    <row r="58" spans="1:12" x14ac:dyDescent="0.25">
      <c r="A58" s="7"/>
      <c r="B58" s="35" t="s">
        <v>117</v>
      </c>
      <c r="C58" s="36" t="s">
        <v>82</v>
      </c>
      <c r="D58" s="31">
        <v>260000</v>
      </c>
      <c r="E58" s="31">
        <v>230000</v>
      </c>
      <c r="F58" s="31">
        <v>205000</v>
      </c>
      <c r="G58" s="31">
        <v>185000</v>
      </c>
      <c r="H58" s="31">
        <v>165000</v>
      </c>
      <c r="I58" s="25">
        <f>IF(AND(G58="",H58=""),"",N(H58)-N(G58))</f>
        <v>-20000</v>
      </c>
      <c r="J58" s="37">
        <f>IF(OR(N(G58)=0,I58=""),"",I58/ABS(G58))</f>
        <v>-0.10810810810810811</v>
      </c>
      <c r="K58" s="38" t="s">
        <v>118</v>
      </c>
      <c r="L58" s="7"/>
    </row>
    <row r="59" spans="1:12" x14ac:dyDescent="0.25">
      <c r="A59" s="7"/>
      <c r="B59" s="35" t="s">
        <v>119</v>
      </c>
      <c r="C59" s="36" t="s">
        <v>82</v>
      </c>
      <c r="D59" s="31">
        <v>0</v>
      </c>
      <c r="E59" s="31">
        <v>0</v>
      </c>
      <c r="F59" s="31">
        <v>0</v>
      </c>
      <c r="G59" s="31">
        <v>0</v>
      </c>
      <c r="H59" s="31">
        <v>0</v>
      </c>
      <c r="I59" s="25">
        <f>IF(AND(G59="",H59=""),"",N(H59)-N(G59))</f>
        <v>0</v>
      </c>
      <c r="J59" s="37" t="str">
        <f>IF(OR(N(G59)=0,I59=""),"",I59/ABS(G59))</f>
        <v/>
      </c>
      <c r="K59" s="38"/>
      <c r="L59" s="7"/>
    </row>
    <row r="60" spans="1:12" x14ac:dyDescent="0.25">
      <c r="A60" s="7"/>
      <c r="B60" s="35" t="s">
        <v>120</v>
      </c>
      <c r="C60" s="36" t="s">
        <v>82</v>
      </c>
      <c r="D60" s="31">
        <v>0</v>
      </c>
      <c r="E60" s="31">
        <v>0</v>
      </c>
      <c r="F60" s="31">
        <v>0</v>
      </c>
      <c r="G60" s="31">
        <v>0</v>
      </c>
      <c r="H60" s="31">
        <v>0</v>
      </c>
      <c r="I60" s="25">
        <f>IF(AND(G60="",H60=""),"",N(H60)-N(G60))</f>
        <v>0</v>
      </c>
      <c r="J60" s="37" t="str">
        <f>IF(OR(N(G60)=0,I60=""),"",I60/ABS(G60))</f>
        <v/>
      </c>
      <c r="K60" s="38"/>
      <c r="L60" s="7"/>
    </row>
    <row r="61" spans="1:12" x14ac:dyDescent="0.25">
      <c r="A61" s="7"/>
      <c r="B61" s="35" t="s">
        <v>169</v>
      </c>
      <c r="C61" s="36"/>
      <c r="D61" s="31">
        <v>0</v>
      </c>
      <c r="E61" s="31">
        <v>0</v>
      </c>
      <c r="F61" s="31">
        <v>0</v>
      </c>
      <c r="G61" s="31">
        <v>0</v>
      </c>
      <c r="H61" s="31">
        <v>0</v>
      </c>
      <c r="I61" s="25">
        <f t="shared" ref="I61:I62" si="15">IF(AND(G61="",H61=""),"",N(H61)-N(G61))</f>
        <v>0</v>
      </c>
      <c r="J61" s="37" t="str">
        <f t="shared" ref="J61:J62" si="16">IF(OR(N(G61)=0,I61=""),"",I61/ABS(G61))</f>
        <v/>
      </c>
      <c r="K61" s="38"/>
      <c r="L61" s="7"/>
    </row>
    <row r="62" spans="1:12" x14ac:dyDescent="0.25">
      <c r="A62" s="7"/>
      <c r="B62" s="35" t="s">
        <v>169</v>
      </c>
      <c r="C62" s="36"/>
      <c r="D62" s="31">
        <v>0</v>
      </c>
      <c r="E62" s="31">
        <v>0</v>
      </c>
      <c r="F62" s="31">
        <v>0</v>
      </c>
      <c r="G62" s="31">
        <v>0</v>
      </c>
      <c r="H62" s="31">
        <v>0</v>
      </c>
      <c r="I62" s="25">
        <f t="shared" si="15"/>
        <v>0</v>
      </c>
      <c r="J62" s="37" t="str">
        <f t="shared" si="16"/>
        <v/>
      </c>
      <c r="K62" s="38"/>
      <c r="L62" s="7"/>
    </row>
    <row r="63" spans="1:12" x14ac:dyDescent="0.25">
      <c r="A63" s="7"/>
      <c r="B63" s="39" t="s">
        <v>121</v>
      </c>
      <c r="C63" s="40"/>
      <c r="D63" s="41">
        <f t="shared" ref="D63:I63" si="17">SUM(D58:D62)</f>
        <v>260000</v>
      </c>
      <c r="E63" s="41">
        <f t="shared" si="17"/>
        <v>230000</v>
      </c>
      <c r="F63" s="41">
        <f t="shared" si="17"/>
        <v>205000</v>
      </c>
      <c r="G63" s="41">
        <f t="shared" si="17"/>
        <v>185000</v>
      </c>
      <c r="H63" s="41">
        <f t="shared" si="17"/>
        <v>165000</v>
      </c>
      <c r="I63" s="41">
        <f t="shared" si="17"/>
        <v>-20000</v>
      </c>
      <c r="J63" s="42">
        <f>IF(N(G63)=0,"",I63/ABS(G63))</f>
        <v>-0.10810810810810811</v>
      </c>
      <c r="K63" s="7"/>
      <c r="L63" s="7"/>
    </row>
    <row r="64" spans="1:12" x14ac:dyDescent="0.25">
      <c r="A64" s="7"/>
      <c r="B64" s="7"/>
      <c r="C64" s="7"/>
      <c r="D64" s="7"/>
      <c r="E64" s="7"/>
      <c r="F64" s="7"/>
      <c r="G64" s="7"/>
      <c r="H64" s="7"/>
      <c r="I64" s="7"/>
      <c r="J64" s="7"/>
      <c r="K64" s="7"/>
      <c r="L64" s="7"/>
    </row>
    <row r="65" spans="1:12" x14ac:dyDescent="0.25">
      <c r="A65" s="7"/>
      <c r="B65" s="34" t="s">
        <v>64</v>
      </c>
      <c r="C65" s="7"/>
      <c r="D65" s="7"/>
      <c r="E65" s="7"/>
      <c r="F65" s="7"/>
      <c r="G65" s="7"/>
      <c r="H65" s="7"/>
      <c r="I65" s="7"/>
      <c r="J65" s="7"/>
      <c r="K65" s="7"/>
      <c r="L65" s="7"/>
    </row>
    <row r="66" spans="1:12" ht="24" x14ac:dyDescent="0.25">
      <c r="A66" s="7"/>
      <c r="B66" s="35" t="s">
        <v>122</v>
      </c>
      <c r="C66" s="36" t="s">
        <v>104</v>
      </c>
      <c r="D66" s="31">
        <v>80000</v>
      </c>
      <c r="E66" s="31">
        <v>85000</v>
      </c>
      <c r="F66" s="31">
        <v>90000</v>
      </c>
      <c r="G66" s="31">
        <v>95000</v>
      </c>
      <c r="H66" s="31">
        <v>100000</v>
      </c>
      <c r="I66" s="25">
        <f>IF(AND(G66="",H66=""),"",N(H66)-N(G66))</f>
        <v>5000</v>
      </c>
      <c r="J66" s="37">
        <f>IF(OR(N(G66)=0,I66=""),"",I66/ABS(G66))</f>
        <v>5.2631578947368418E-2</v>
      </c>
      <c r="K66" s="38" t="s">
        <v>123</v>
      </c>
      <c r="L66" s="7"/>
    </row>
    <row r="67" spans="1:12" x14ac:dyDescent="0.25">
      <c r="A67" s="7"/>
      <c r="B67" s="35" t="s">
        <v>124</v>
      </c>
      <c r="C67" s="36" t="s">
        <v>104</v>
      </c>
      <c r="D67" s="31">
        <v>25000</v>
      </c>
      <c r="E67" s="31">
        <v>25000</v>
      </c>
      <c r="F67" s="31">
        <v>30000</v>
      </c>
      <c r="G67" s="31">
        <v>30000</v>
      </c>
      <c r="H67" s="31">
        <v>30000</v>
      </c>
      <c r="I67" s="25">
        <f>IF(AND(G67="",H67=""),"",N(H67)-N(G67))</f>
        <v>0</v>
      </c>
      <c r="J67" s="37">
        <f>IF(OR(N(G67)=0,I67=""),"",I67/ABS(G67))</f>
        <v>0</v>
      </c>
      <c r="K67" s="38"/>
      <c r="L67" s="7"/>
    </row>
    <row r="68" spans="1:12" x14ac:dyDescent="0.25">
      <c r="A68" s="7"/>
      <c r="B68" s="35" t="s">
        <v>125</v>
      </c>
      <c r="C68" s="36" t="s">
        <v>104</v>
      </c>
      <c r="D68" s="31">
        <v>0</v>
      </c>
      <c r="E68" s="31">
        <v>0</v>
      </c>
      <c r="F68" s="31">
        <v>0</v>
      </c>
      <c r="G68" s="31">
        <v>0</v>
      </c>
      <c r="H68" s="31">
        <v>0</v>
      </c>
      <c r="I68" s="25">
        <f>IF(AND(G68="",H68=""),"",N(H68)-N(G68))</f>
        <v>0</v>
      </c>
      <c r="J68" s="37" t="str">
        <f>IF(OR(N(G68)=0,I68=""),"",I68/ABS(G68))</f>
        <v/>
      </c>
      <c r="K68" s="38"/>
      <c r="L68" s="7"/>
    </row>
    <row r="69" spans="1:12" x14ac:dyDescent="0.25">
      <c r="A69" s="7"/>
      <c r="B69" s="35" t="s">
        <v>169</v>
      </c>
      <c r="C69" s="36"/>
      <c r="D69" s="31">
        <v>0</v>
      </c>
      <c r="E69" s="31">
        <v>0</v>
      </c>
      <c r="F69" s="31">
        <v>0</v>
      </c>
      <c r="G69" s="31">
        <v>0</v>
      </c>
      <c r="H69" s="31">
        <v>0</v>
      </c>
      <c r="I69" s="25">
        <f t="shared" ref="I69:I70" si="18">IF(AND(G69="",H69=""),"",N(H69)-N(G69))</f>
        <v>0</v>
      </c>
      <c r="J69" s="37" t="str">
        <f t="shared" ref="J69:J70" si="19">IF(OR(N(G69)=0,I69=""),"",I69/ABS(G69))</f>
        <v/>
      </c>
      <c r="K69" s="38"/>
      <c r="L69" s="7"/>
    </row>
    <row r="70" spans="1:12" x14ac:dyDescent="0.25">
      <c r="A70" s="7"/>
      <c r="B70" s="35" t="s">
        <v>169</v>
      </c>
      <c r="C70" s="36"/>
      <c r="D70" s="31">
        <v>0</v>
      </c>
      <c r="E70" s="31">
        <v>0</v>
      </c>
      <c r="F70" s="31">
        <v>0</v>
      </c>
      <c r="G70" s="31">
        <v>0</v>
      </c>
      <c r="H70" s="31">
        <v>0</v>
      </c>
      <c r="I70" s="25">
        <f t="shared" si="18"/>
        <v>0</v>
      </c>
      <c r="J70" s="37" t="str">
        <f t="shared" si="19"/>
        <v/>
      </c>
      <c r="K70" s="38"/>
      <c r="L70" s="7"/>
    </row>
    <row r="71" spans="1:12" x14ac:dyDescent="0.25">
      <c r="A71" s="7"/>
      <c r="B71" s="39" t="s">
        <v>126</v>
      </c>
      <c r="C71" s="40"/>
      <c r="D71" s="41">
        <f t="shared" ref="D71:I71" si="20">SUM(D66:D70)</f>
        <v>105000</v>
      </c>
      <c r="E71" s="41">
        <f t="shared" si="20"/>
        <v>110000</v>
      </c>
      <c r="F71" s="41">
        <f t="shared" si="20"/>
        <v>120000</v>
      </c>
      <c r="G71" s="41">
        <f t="shared" si="20"/>
        <v>125000</v>
      </c>
      <c r="H71" s="41">
        <f t="shared" si="20"/>
        <v>130000</v>
      </c>
      <c r="I71" s="41">
        <f t="shared" si="20"/>
        <v>5000</v>
      </c>
      <c r="J71" s="42">
        <f>IF(N(G71)=0,"",I71/ABS(G71))</f>
        <v>0.04</v>
      </c>
      <c r="K71" s="7"/>
      <c r="L71" s="7"/>
    </row>
    <row r="72" spans="1:12" x14ac:dyDescent="0.25">
      <c r="A72" s="7"/>
      <c r="B72" s="7"/>
      <c r="C72" s="7"/>
      <c r="D72" s="7"/>
      <c r="E72" s="7"/>
      <c r="F72" s="7"/>
      <c r="G72" s="7"/>
      <c r="H72" s="7"/>
      <c r="I72" s="7"/>
      <c r="J72" s="7"/>
      <c r="K72" s="7"/>
      <c r="L72" s="7"/>
    </row>
    <row r="73" spans="1:12" x14ac:dyDescent="0.25">
      <c r="A73" s="7"/>
      <c r="B73" s="34" t="s">
        <v>127</v>
      </c>
      <c r="C73" s="7"/>
      <c r="D73" s="7"/>
      <c r="E73" s="7"/>
      <c r="F73" s="7"/>
      <c r="G73" s="7"/>
      <c r="H73" s="7"/>
      <c r="I73" s="7"/>
      <c r="J73" s="7"/>
      <c r="K73" s="7"/>
      <c r="L73" s="7"/>
    </row>
    <row r="74" spans="1:12" x14ac:dyDescent="0.25">
      <c r="A74" s="7"/>
      <c r="B74" s="35" t="s">
        <v>128</v>
      </c>
      <c r="C74" s="36" t="s">
        <v>107</v>
      </c>
      <c r="D74" s="31">
        <v>0</v>
      </c>
      <c r="E74" s="31">
        <v>5000</v>
      </c>
      <c r="F74" s="31">
        <v>0</v>
      </c>
      <c r="G74" s="31">
        <v>3000</v>
      </c>
      <c r="H74" s="31">
        <v>0</v>
      </c>
      <c r="I74" s="25">
        <f>IF(AND(G74="",H74=""),"",N(H74)-N(G74))</f>
        <v>-3000</v>
      </c>
      <c r="J74" s="37">
        <f>IF(OR(N(G74)=0,I74=""),"",I74/ABS(G74))</f>
        <v>-1</v>
      </c>
      <c r="K74" s="38" t="s">
        <v>129</v>
      </c>
      <c r="L74" s="7"/>
    </row>
    <row r="75" spans="1:12" x14ac:dyDescent="0.25">
      <c r="A75" s="7"/>
      <c r="B75" s="35" t="s">
        <v>169</v>
      </c>
      <c r="C75" s="36"/>
      <c r="D75" s="31">
        <v>0</v>
      </c>
      <c r="E75" s="31">
        <v>0</v>
      </c>
      <c r="F75" s="31">
        <v>0</v>
      </c>
      <c r="G75" s="31">
        <v>0</v>
      </c>
      <c r="H75" s="31">
        <v>0</v>
      </c>
      <c r="I75" s="25">
        <f t="shared" ref="I75:I76" si="21">IF(AND(G75="",H75=""),"",N(H75)-N(G75))</f>
        <v>0</v>
      </c>
      <c r="J75" s="37" t="str">
        <f t="shared" ref="J75:J76" si="22">IF(OR(N(G75)=0,I75=""),"",I75/ABS(G75))</f>
        <v/>
      </c>
      <c r="K75" s="38"/>
      <c r="L75" s="7"/>
    </row>
    <row r="76" spans="1:12" x14ac:dyDescent="0.25">
      <c r="A76" s="7"/>
      <c r="B76" s="35" t="s">
        <v>169</v>
      </c>
      <c r="C76" s="36"/>
      <c r="D76" s="31">
        <v>0</v>
      </c>
      <c r="E76" s="31">
        <v>0</v>
      </c>
      <c r="F76" s="31">
        <v>0</v>
      </c>
      <c r="G76" s="31">
        <v>0</v>
      </c>
      <c r="H76" s="31">
        <v>0</v>
      </c>
      <c r="I76" s="25">
        <f t="shared" si="21"/>
        <v>0</v>
      </c>
      <c r="J76" s="37" t="str">
        <f t="shared" si="22"/>
        <v/>
      </c>
      <c r="K76" s="38"/>
      <c r="L76" s="7"/>
    </row>
    <row r="77" spans="1:12" x14ac:dyDescent="0.25">
      <c r="A77" s="7"/>
      <c r="B77" s="39" t="s">
        <v>130</v>
      </c>
      <c r="C77" s="40"/>
      <c r="D77" s="41">
        <f t="shared" ref="D77:I77" si="23">SUM(D74:D76)</f>
        <v>0</v>
      </c>
      <c r="E77" s="41">
        <f t="shared" si="23"/>
        <v>5000</v>
      </c>
      <c r="F77" s="41">
        <f t="shared" si="23"/>
        <v>0</v>
      </c>
      <c r="G77" s="41">
        <f t="shared" si="23"/>
        <v>3000</v>
      </c>
      <c r="H77" s="41">
        <f t="shared" si="23"/>
        <v>0</v>
      </c>
      <c r="I77" s="41">
        <f t="shared" si="23"/>
        <v>-3000</v>
      </c>
      <c r="J77" s="42">
        <f>IF(N(G77)=0,"",I77/ABS(G77))</f>
        <v>-1</v>
      </c>
      <c r="K77" s="7"/>
      <c r="L77" s="7"/>
    </row>
    <row r="78" spans="1:12" x14ac:dyDescent="0.25">
      <c r="A78" s="7"/>
      <c r="B78" s="7"/>
      <c r="C78" s="7"/>
      <c r="D78" s="7"/>
      <c r="E78" s="7"/>
      <c r="F78" s="7"/>
      <c r="G78" s="7"/>
      <c r="H78" s="7"/>
      <c r="I78" s="7"/>
      <c r="J78" s="7"/>
      <c r="K78" s="7"/>
      <c r="L78" s="7"/>
    </row>
    <row r="79" spans="1:12" x14ac:dyDescent="0.25">
      <c r="A79" s="7"/>
      <c r="B79" s="34" t="s">
        <v>131</v>
      </c>
      <c r="C79" s="7"/>
      <c r="D79" s="7"/>
      <c r="E79" s="7"/>
      <c r="F79" s="7"/>
      <c r="G79" s="7"/>
      <c r="H79" s="7"/>
      <c r="I79" s="7"/>
      <c r="J79" s="7"/>
      <c r="K79" s="7"/>
      <c r="L79" s="7"/>
    </row>
    <row r="80" spans="1:12" x14ac:dyDescent="0.25">
      <c r="A80" s="7"/>
      <c r="B80" s="35" t="s">
        <v>132</v>
      </c>
      <c r="C80" s="36" t="s">
        <v>85</v>
      </c>
      <c r="D80" s="31">
        <v>0</v>
      </c>
      <c r="E80" s="31">
        <v>0</v>
      </c>
      <c r="F80" s="31">
        <v>0</v>
      </c>
      <c r="G80" s="31">
        <v>0</v>
      </c>
      <c r="H80" s="31">
        <v>0</v>
      </c>
      <c r="I80" s="25">
        <f>IF(AND(G80="",H80=""),"",N(H80)-N(G80))</f>
        <v>0</v>
      </c>
      <c r="J80" s="37" t="str">
        <f>IF(OR(N(G80)=0,I80=""),"",I80/ABS(G80))</f>
        <v/>
      </c>
      <c r="K80" s="38"/>
      <c r="L80" s="7"/>
    </row>
    <row r="81" spans="1:12" x14ac:dyDescent="0.25">
      <c r="A81" s="7"/>
      <c r="B81" s="35" t="s">
        <v>133</v>
      </c>
      <c r="C81" s="36" t="s">
        <v>82</v>
      </c>
      <c r="D81" s="31">
        <v>0</v>
      </c>
      <c r="E81" s="31">
        <v>0</v>
      </c>
      <c r="F81" s="31">
        <v>0</v>
      </c>
      <c r="G81" s="31">
        <v>0</v>
      </c>
      <c r="H81" s="31">
        <v>0</v>
      </c>
      <c r="I81" s="25">
        <f>IF(AND(G81="",H81=""),"",N(H81)-N(G81))</f>
        <v>0</v>
      </c>
      <c r="J81" s="37" t="str">
        <f>IF(OR(N(G81)=0,I81=""),"",I81/ABS(G81))</f>
        <v/>
      </c>
      <c r="K81" s="38"/>
      <c r="L81" s="7"/>
    </row>
    <row r="82" spans="1:12" x14ac:dyDescent="0.25">
      <c r="A82" s="7"/>
      <c r="B82" s="35" t="s">
        <v>169</v>
      </c>
      <c r="C82" s="36"/>
      <c r="D82" s="31">
        <v>0</v>
      </c>
      <c r="E82" s="31">
        <v>0</v>
      </c>
      <c r="F82" s="31">
        <v>0</v>
      </c>
      <c r="G82" s="31">
        <v>0</v>
      </c>
      <c r="H82" s="31">
        <v>0</v>
      </c>
      <c r="I82" s="25">
        <f t="shared" ref="I82:I83" si="24">IF(AND(G82="",H82=""),"",N(H82)-N(G82))</f>
        <v>0</v>
      </c>
      <c r="J82" s="37" t="str">
        <f t="shared" ref="J82:J83" si="25">IF(OR(N(G82)=0,I82=""),"",I82/ABS(G82))</f>
        <v/>
      </c>
      <c r="K82" s="38"/>
      <c r="L82" s="7"/>
    </row>
    <row r="83" spans="1:12" x14ac:dyDescent="0.25">
      <c r="A83" s="7"/>
      <c r="B83" s="35" t="s">
        <v>169</v>
      </c>
      <c r="C83" s="36"/>
      <c r="D83" s="31">
        <v>0</v>
      </c>
      <c r="E83" s="31">
        <v>0</v>
      </c>
      <c r="F83" s="31">
        <v>0</v>
      </c>
      <c r="G83" s="31">
        <v>0</v>
      </c>
      <c r="H83" s="31">
        <v>0</v>
      </c>
      <c r="I83" s="25">
        <f t="shared" si="24"/>
        <v>0</v>
      </c>
      <c r="J83" s="37" t="str">
        <f t="shared" si="25"/>
        <v/>
      </c>
      <c r="K83" s="38"/>
      <c r="L83" s="7"/>
    </row>
    <row r="84" spans="1:12" x14ac:dyDescent="0.25">
      <c r="A84" s="7"/>
      <c r="B84" s="39" t="s">
        <v>134</v>
      </c>
      <c r="C84" s="40"/>
      <c r="D84" s="41">
        <f t="shared" ref="D84:I84" si="26">SUM(D80:D83)</f>
        <v>0</v>
      </c>
      <c r="E84" s="41">
        <f t="shared" si="26"/>
        <v>0</v>
      </c>
      <c r="F84" s="41">
        <f t="shared" si="26"/>
        <v>0</v>
      </c>
      <c r="G84" s="41">
        <f t="shared" si="26"/>
        <v>0</v>
      </c>
      <c r="H84" s="41">
        <f t="shared" si="26"/>
        <v>0</v>
      </c>
      <c r="I84" s="41">
        <f t="shared" si="26"/>
        <v>0</v>
      </c>
      <c r="J84" s="42" t="str">
        <f>IF(N(G84)=0,"",I84/ABS(G84))</f>
        <v/>
      </c>
      <c r="K84" s="7"/>
      <c r="L84" s="7"/>
    </row>
    <row r="85" spans="1:12" x14ac:dyDescent="0.25">
      <c r="A85" s="7"/>
      <c r="B85" s="7"/>
      <c r="C85" s="7"/>
      <c r="D85" s="7"/>
      <c r="E85" s="7"/>
      <c r="F85" s="7"/>
      <c r="G85" s="7"/>
      <c r="H85" s="7"/>
      <c r="I85" s="7"/>
      <c r="J85" s="7"/>
      <c r="K85" s="7"/>
      <c r="L85" s="7"/>
    </row>
    <row r="86" spans="1:12" x14ac:dyDescent="0.25">
      <c r="A86" s="7"/>
      <c r="B86" s="34" t="s">
        <v>135</v>
      </c>
      <c r="C86" s="7"/>
      <c r="D86" s="7"/>
      <c r="E86" s="7"/>
      <c r="F86" s="7"/>
      <c r="G86" s="7"/>
      <c r="H86" s="7"/>
      <c r="I86" s="7"/>
      <c r="J86" s="7"/>
      <c r="K86" s="7"/>
      <c r="L86" s="7"/>
    </row>
    <row r="87" spans="1:12" x14ac:dyDescent="0.25">
      <c r="A87" s="7"/>
      <c r="B87" s="35" t="s">
        <v>65</v>
      </c>
      <c r="C87" s="36" t="s">
        <v>104</v>
      </c>
      <c r="D87" s="31">
        <v>0</v>
      </c>
      <c r="E87" s="31">
        <v>0</v>
      </c>
      <c r="F87" s="31">
        <v>0</v>
      </c>
      <c r="G87" s="31">
        <v>0</v>
      </c>
      <c r="H87" s="31">
        <v>0</v>
      </c>
      <c r="I87" s="25">
        <f>IF(AND(G87="",H87=""),"",N(H87)-N(G87))</f>
        <v>0</v>
      </c>
      <c r="J87" s="37" t="str">
        <f>IF(OR(N(G87)=0,I87=""),"",I87/ABS(G87))</f>
        <v/>
      </c>
      <c r="K87" s="38"/>
      <c r="L87" s="7"/>
    </row>
    <row r="88" spans="1:12" x14ac:dyDescent="0.25">
      <c r="A88" s="7"/>
      <c r="B88" s="35" t="s">
        <v>169</v>
      </c>
      <c r="C88" s="36"/>
      <c r="D88" s="31">
        <v>0</v>
      </c>
      <c r="E88" s="31">
        <v>0</v>
      </c>
      <c r="F88" s="31">
        <v>0</v>
      </c>
      <c r="G88" s="31">
        <v>0</v>
      </c>
      <c r="H88" s="31">
        <v>0</v>
      </c>
      <c r="I88" s="25">
        <f t="shared" ref="I88:I89" si="27">IF(AND(G88="",H88=""),"",N(H88)-N(G88))</f>
        <v>0</v>
      </c>
      <c r="J88" s="37" t="str">
        <f t="shared" ref="J88:J89" si="28">IF(OR(N(G88)=0,I88=""),"",I88/ABS(G88))</f>
        <v/>
      </c>
      <c r="K88" s="38"/>
      <c r="L88" s="7"/>
    </row>
    <row r="89" spans="1:12" x14ac:dyDescent="0.25">
      <c r="A89" s="7"/>
      <c r="B89" s="35" t="s">
        <v>169</v>
      </c>
      <c r="C89" s="36"/>
      <c r="D89" s="31">
        <v>0</v>
      </c>
      <c r="E89" s="31">
        <v>0</v>
      </c>
      <c r="F89" s="31">
        <v>0</v>
      </c>
      <c r="G89" s="31">
        <v>0</v>
      </c>
      <c r="H89" s="31">
        <v>0</v>
      </c>
      <c r="I89" s="25">
        <f t="shared" si="27"/>
        <v>0</v>
      </c>
      <c r="J89" s="37" t="str">
        <f t="shared" si="28"/>
        <v/>
      </c>
      <c r="K89" s="38"/>
      <c r="L89" s="7"/>
    </row>
    <row r="90" spans="1:12" x14ac:dyDescent="0.25">
      <c r="A90" s="7"/>
      <c r="B90" s="39" t="s">
        <v>136</v>
      </c>
      <c r="C90" s="40"/>
      <c r="D90" s="41">
        <f t="shared" ref="D90:I90" si="29">SUM(D87:D89)</f>
        <v>0</v>
      </c>
      <c r="E90" s="41">
        <f t="shared" si="29"/>
        <v>0</v>
      </c>
      <c r="F90" s="41">
        <f t="shared" si="29"/>
        <v>0</v>
      </c>
      <c r="G90" s="41">
        <f t="shared" si="29"/>
        <v>0</v>
      </c>
      <c r="H90" s="41">
        <f t="shared" si="29"/>
        <v>0</v>
      </c>
      <c r="I90" s="41">
        <f t="shared" si="29"/>
        <v>0</v>
      </c>
      <c r="J90" s="42" t="str">
        <f>IF(N(G90)=0,"",I90/ABS(G90))</f>
        <v/>
      </c>
      <c r="K90" s="7"/>
      <c r="L90" s="7"/>
    </row>
    <row r="91" spans="1:12" x14ac:dyDescent="0.25">
      <c r="A91" s="7"/>
      <c r="B91" s="7"/>
      <c r="C91" s="7"/>
      <c r="D91" s="7"/>
      <c r="E91" s="7"/>
      <c r="F91" s="7"/>
      <c r="G91" s="7"/>
      <c r="H91" s="7"/>
      <c r="I91" s="7"/>
      <c r="J91" s="7"/>
      <c r="K91" s="7"/>
      <c r="L91" s="7"/>
    </row>
    <row r="92" spans="1:12" ht="21.75" customHeight="1" x14ac:dyDescent="0.25">
      <c r="A92" s="7"/>
      <c r="B92" s="43" t="s">
        <v>137</v>
      </c>
      <c r="C92" s="44"/>
      <c r="D92" s="45">
        <f t="shared" ref="D92:I92" si="30">D20+D29+D38+D46+D55+D63+D71+D77+D84+D90</f>
        <v>2036500</v>
      </c>
      <c r="E92" s="45">
        <f t="shared" si="30"/>
        <v>2208500</v>
      </c>
      <c r="F92" s="45">
        <f t="shared" si="30"/>
        <v>3351800</v>
      </c>
      <c r="G92" s="45">
        <f t="shared" si="30"/>
        <v>3609600</v>
      </c>
      <c r="H92" s="45">
        <f t="shared" si="30"/>
        <v>3901800</v>
      </c>
      <c r="I92" s="45">
        <f t="shared" si="30"/>
        <v>292200</v>
      </c>
      <c r="J92" s="46">
        <f>IF(N(G92)=0,"",I92/ABS(G92))</f>
        <v>8.0950797872340427E-2</v>
      </c>
      <c r="K92" s="44"/>
      <c r="L92" s="7"/>
    </row>
    <row r="93" spans="1:12" x14ac:dyDescent="0.25">
      <c r="A93" s="7"/>
      <c r="B93" s="7"/>
      <c r="C93" s="7"/>
      <c r="D93" s="7"/>
      <c r="E93" s="7"/>
      <c r="F93" s="7"/>
      <c r="G93" s="7"/>
      <c r="H93" s="7"/>
      <c r="I93" s="7"/>
      <c r="J93" s="7"/>
      <c r="K93" s="7"/>
      <c r="L93" s="7"/>
    </row>
    <row r="94" spans="1:12" ht="21.75" customHeight="1" x14ac:dyDescent="0.25">
      <c r="A94" s="7"/>
      <c r="B94" s="33" t="s">
        <v>138</v>
      </c>
      <c r="C94" s="3"/>
      <c r="D94" s="3"/>
      <c r="E94" s="3"/>
      <c r="F94" s="3"/>
      <c r="G94" s="3"/>
      <c r="H94" s="3"/>
      <c r="I94" s="3"/>
      <c r="J94" s="3"/>
      <c r="K94" s="3"/>
      <c r="L94" s="7"/>
    </row>
    <row r="95" spans="1:12" x14ac:dyDescent="0.25">
      <c r="A95" s="7"/>
      <c r="B95" s="34" t="s">
        <v>139</v>
      </c>
      <c r="C95" s="7"/>
      <c r="D95" s="7"/>
      <c r="E95" s="7"/>
      <c r="F95" s="7"/>
      <c r="G95" s="7"/>
      <c r="H95" s="7"/>
      <c r="I95" s="7"/>
      <c r="J95" s="7"/>
      <c r="K95" s="7"/>
      <c r="L95" s="7"/>
    </row>
    <row r="96" spans="1:12" x14ac:dyDescent="0.25">
      <c r="A96" s="7"/>
      <c r="B96" s="35" t="s">
        <v>140</v>
      </c>
      <c r="C96" s="36" t="s">
        <v>107</v>
      </c>
      <c r="D96" s="31">
        <v>1200000</v>
      </c>
      <c r="E96" s="31">
        <v>1170000</v>
      </c>
      <c r="F96" s="31">
        <v>1135000</v>
      </c>
      <c r="G96" s="31">
        <v>1095000</v>
      </c>
      <c r="H96" s="31">
        <v>1050000</v>
      </c>
      <c r="I96" s="47">
        <f>IF(AND(G96="",H96=""),"",N(H96)-N(G96))</f>
        <v>-45000</v>
      </c>
      <c r="J96" s="37">
        <f>IF(OR(N(G96)=0,I96=""),"",I96/ABS(G96))</f>
        <v>-4.1095890410958902E-2</v>
      </c>
      <c r="K96" s="38"/>
      <c r="L96" s="7"/>
    </row>
    <row r="97" spans="1:12" x14ac:dyDescent="0.25">
      <c r="A97" s="7"/>
      <c r="B97" s="35" t="s">
        <v>141</v>
      </c>
      <c r="C97" s="36" t="s">
        <v>107</v>
      </c>
      <c r="D97" s="31">
        <v>0</v>
      </c>
      <c r="E97" s="31">
        <v>0</v>
      </c>
      <c r="F97" s="31">
        <v>850000</v>
      </c>
      <c r="G97" s="31">
        <v>830000</v>
      </c>
      <c r="H97" s="31">
        <v>808000</v>
      </c>
      <c r="I97" s="47">
        <f>IF(AND(G97="",H97=""),"",N(H97)-N(G97))</f>
        <v>-22000</v>
      </c>
      <c r="J97" s="37">
        <f>IF(OR(N(G97)=0,I97=""),"",I97/ABS(G97))</f>
        <v>-2.6506024096385541E-2</v>
      </c>
      <c r="K97" s="38"/>
      <c r="L97" s="7"/>
    </row>
    <row r="98" spans="1:12" x14ac:dyDescent="0.25">
      <c r="A98" s="7"/>
      <c r="B98" s="35" t="s">
        <v>169</v>
      </c>
      <c r="C98" s="36"/>
      <c r="D98" s="31">
        <v>0</v>
      </c>
      <c r="E98" s="31">
        <v>0</v>
      </c>
      <c r="F98" s="31">
        <v>0</v>
      </c>
      <c r="G98" s="31">
        <v>0</v>
      </c>
      <c r="H98" s="31">
        <v>0</v>
      </c>
      <c r="I98" s="47">
        <f t="shared" ref="I98:I99" si="31">IF(AND(G98="",H98=""),"",N(H98)-N(G98))</f>
        <v>0</v>
      </c>
      <c r="J98" s="37" t="str">
        <f t="shared" ref="J98:J99" si="32">IF(OR(N(G98)=0,I98=""),"",I98/ABS(G98))</f>
        <v/>
      </c>
      <c r="K98" s="38"/>
      <c r="L98" s="7"/>
    </row>
    <row r="99" spans="1:12" x14ac:dyDescent="0.25">
      <c r="A99" s="7"/>
      <c r="B99" s="35" t="s">
        <v>169</v>
      </c>
      <c r="C99" s="36"/>
      <c r="D99" s="31">
        <v>0</v>
      </c>
      <c r="E99" s="31">
        <v>0</v>
      </c>
      <c r="F99" s="31">
        <v>0</v>
      </c>
      <c r="G99" s="31">
        <v>0</v>
      </c>
      <c r="H99" s="31">
        <v>0</v>
      </c>
      <c r="I99" s="47">
        <f t="shared" si="31"/>
        <v>0</v>
      </c>
      <c r="J99" s="37" t="str">
        <f t="shared" si="32"/>
        <v/>
      </c>
      <c r="K99" s="38"/>
      <c r="L99" s="7"/>
    </row>
    <row r="100" spans="1:12" x14ac:dyDescent="0.25">
      <c r="A100" s="7"/>
      <c r="B100" s="39" t="s">
        <v>142</v>
      </c>
      <c r="C100" s="40"/>
      <c r="D100" s="48">
        <f t="shared" ref="D100:I100" si="33">SUM(D96:D99)</f>
        <v>1200000</v>
      </c>
      <c r="E100" s="48">
        <f t="shared" si="33"/>
        <v>1170000</v>
      </c>
      <c r="F100" s="48">
        <f t="shared" si="33"/>
        <v>1985000</v>
      </c>
      <c r="G100" s="48">
        <f t="shared" si="33"/>
        <v>1925000</v>
      </c>
      <c r="H100" s="48">
        <f t="shared" si="33"/>
        <v>1858000</v>
      </c>
      <c r="I100" s="48">
        <f t="shared" si="33"/>
        <v>-67000</v>
      </c>
      <c r="J100" s="42">
        <f>IF(N(G100)=0,"",I100/ABS(G100))</f>
        <v>-3.4805194805194804E-2</v>
      </c>
      <c r="K100" s="7"/>
      <c r="L100" s="7"/>
    </row>
    <row r="101" spans="1:12" x14ac:dyDescent="0.25">
      <c r="A101" s="7"/>
      <c r="B101" s="7"/>
      <c r="C101" s="7"/>
      <c r="D101" s="7"/>
      <c r="E101" s="7"/>
      <c r="F101" s="7"/>
      <c r="G101" s="7"/>
      <c r="H101" s="7"/>
      <c r="I101" s="7"/>
      <c r="J101" s="7"/>
      <c r="K101" s="7"/>
      <c r="L101" s="7"/>
    </row>
    <row r="102" spans="1:12" x14ac:dyDescent="0.25">
      <c r="A102" s="7"/>
      <c r="B102" s="34" t="s">
        <v>143</v>
      </c>
      <c r="C102" s="7"/>
      <c r="D102" s="7"/>
      <c r="E102" s="7"/>
      <c r="F102" s="7"/>
      <c r="G102" s="7"/>
      <c r="H102" s="7"/>
      <c r="I102" s="7"/>
      <c r="J102" s="7"/>
      <c r="K102" s="7"/>
      <c r="L102" s="7"/>
    </row>
    <row r="103" spans="1:12" ht="24" x14ac:dyDescent="0.25">
      <c r="A103" s="7"/>
      <c r="B103" s="35" t="s">
        <v>143</v>
      </c>
      <c r="C103" s="36" t="s">
        <v>107</v>
      </c>
      <c r="D103" s="31">
        <v>230000</v>
      </c>
      <c r="E103" s="31">
        <v>190000</v>
      </c>
      <c r="F103" s="31">
        <v>145000</v>
      </c>
      <c r="G103" s="31">
        <v>95000</v>
      </c>
      <c r="H103" s="31">
        <v>40000</v>
      </c>
      <c r="I103" s="47">
        <f>IF(AND(G103="",H103=""),"",N(H103)-N(G103))</f>
        <v>-55000</v>
      </c>
      <c r="J103" s="37">
        <f>IF(OR(N(G103)=0,I103=""),"",I103/ABS(G103))</f>
        <v>-0.57894736842105265</v>
      </c>
      <c r="K103" s="38" t="s">
        <v>144</v>
      </c>
      <c r="L103" s="7"/>
    </row>
    <row r="104" spans="1:12" x14ac:dyDescent="0.25">
      <c r="A104" s="7"/>
      <c r="B104" s="35" t="s">
        <v>169</v>
      </c>
      <c r="C104" s="36"/>
      <c r="D104" s="31">
        <v>0</v>
      </c>
      <c r="E104" s="31">
        <v>0</v>
      </c>
      <c r="F104" s="31">
        <v>0</v>
      </c>
      <c r="G104" s="31">
        <v>0</v>
      </c>
      <c r="H104" s="31">
        <v>0</v>
      </c>
      <c r="I104" s="47">
        <f t="shared" ref="I104:I105" si="34">IF(AND(G104="",H104=""),"",N(H104)-N(G104))</f>
        <v>0</v>
      </c>
      <c r="J104" s="37" t="str">
        <f t="shared" ref="J104:J105" si="35">IF(OR(N(G104)=0,I104=""),"",I104/ABS(G104))</f>
        <v/>
      </c>
      <c r="K104" s="38"/>
      <c r="L104" s="7"/>
    </row>
    <row r="105" spans="1:12" x14ac:dyDescent="0.25">
      <c r="A105" s="7"/>
      <c r="B105" s="35" t="s">
        <v>169</v>
      </c>
      <c r="C105" s="36"/>
      <c r="D105" s="31">
        <v>0</v>
      </c>
      <c r="E105" s="31">
        <v>0</v>
      </c>
      <c r="F105" s="31">
        <v>0</v>
      </c>
      <c r="G105" s="31">
        <v>0</v>
      </c>
      <c r="H105" s="31">
        <v>0</v>
      </c>
      <c r="I105" s="47">
        <f t="shared" si="34"/>
        <v>0</v>
      </c>
      <c r="J105" s="37" t="str">
        <f t="shared" si="35"/>
        <v/>
      </c>
      <c r="K105" s="38"/>
      <c r="L105" s="7"/>
    </row>
    <row r="106" spans="1:12" x14ac:dyDescent="0.25">
      <c r="A106" s="7"/>
      <c r="B106" s="39" t="s">
        <v>145</v>
      </c>
      <c r="C106" s="40"/>
      <c r="D106" s="48">
        <f t="shared" ref="D106:I106" si="36">SUM(D103:D105)</f>
        <v>230000</v>
      </c>
      <c r="E106" s="48">
        <f t="shared" si="36"/>
        <v>190000</v>
      </c>
      <c r="F106" s="48">
        <f t="shared" si="36"/>
        <v>145000</v>
      </c>
      <c r="G106" s="48">
        <f t="shared" si="36"/>
        <v>95000</v>
      </c>
      <c r="H106" s="48">
        <f t="shared" si="36"/>
        <v>40000</v>
      </c>
      <c r="I106" s="48">
        <f t="shared" si="36"/>
        <v>-55000</v>
      </c>
      <c r="J106" s="42">
        <f>IF(N(G106)=0,"",I106/ABS(G106))</f>
        <v>-0.57894736842105265</v>
      </c>
      <c r="K106" s="7"/>
      <c r="L106" s="7"/>
    </row>
    <row r="107" spans="1:12" x14ac:dyDescent="0.25">
      <c r="A107" s="7"/>
      <c r="B107" s="7"/>
      <c r="C107" s="7"/>
      <c r="D107" s="7"/>
      <c r="E107" s="7"/>
      <c r="F107" s="7"/>
      <c r="G107" s="7"/>
      <c r="H107" s="7"/>
      <c r="I107" s="7"/>
      <c r="J107" s="7"/>
      <c r="K107" s="7"/>
      <c r="L107" s="7"/>
    </row>
    <row r="108" spans="1:12" x14ac:dyDescent="0.25">
      <c r="A108" s="7"/>
      <c r="B108" s="34" t="s">
        <v>146</v>
      </c>
      <c r="C108" s="7"/>
      <c r="D108" s="7"/>
      <c r="E108" s="7"/>
      <c r="F108" s="7"/>
      <c r="G108" s="7"/>
      <c r="H108" s="7"/>
      <c r="I108" s="7"/>
      <c r="J108" s="7"/>
      <c r="K108" s="7"/>
      <c r="L108" s="7"/>
    </row>
    <row r="109" spans="1:12" x14ac:dyDescent="0.25">
      <c r="A109" s="7"/>
      <c r="B109" s="35" t="s">
        <v>147</v>
      </c>
      <c r="C109" s="36" t="s">
        <v>107</v>
      </c>
      <c r="D109" s="31">
        <v>40000</v>
      </c>
      <c r="E109" s="31">
        <v>25000</v>
      </c>
      <c r="F109" s="31">
        <v>10000</v>
      </c>
      <c r="G109" s="31">
        <v>0</v>
      </c>
      <c r="H109" s="31">
        <v>0</v>
      </c>
      <c r="I109" s="47">
        <f>IF(AND(G109="",H109=""),"",N(H109)-N(G109))</f>
        <v>0</v>
      </c>
      <c r="J109" s="37" t="str">
        <f>IF(OR(N(G109)=0,I109=""),"",I109/ABS(G109))</f>
        <v/>
      </c>
      <c r="K109" s="38"/>
      <c r="L109" s="7"/>
    </row>
    <row r="110" spans="1:12" x14ac:dyDescent="0.25">
      <c r="A110" s="7"/>
      <c r="B110" s="35" t="s">
        <v>148</v>
      </c>
      <c r="C110" s="36" t="s">
        <v>107</v>
      </c>
      <c r="D110" s="31">
        <v>60000</v>
      </c>
      <c r="E110" s="31">
        <v>45000</v>
      </c>
      <c r="F110" s="31">
        <v>30000</v>
      </c>
      <c r="G110" s="31">
        <v>15000</v>
      </c>
      <c r="H110" s="31">
        <v>0</v>
      </c>
      <c r="I110" s="47">
        <f>IF(AND(G110="",H110=""),"",N(H110)-N(G110))</f>
        <v>-15000</v>
      </c>
      <c r="J110" s="37">
        <f>IF(OR(N(G110)=0,I110=""),"",I110/ABS(G110))</f>
        <v>-1</v>
      </c>
      <c r="K110" s="38"/>
      <c r="L110" s="7"/>
    </row>
    <row r="111" spans="1:12" x14ac:dyDescent="0.25">
      <c r="A111" s="7"/>
      <c r="B111" s="35" t="s">
        <v>149</v>
      </c>
      <c r="C111" s="36" t="s">
        <v>107</v>
      </c>
      <c r="D111" s="31">
        <v>0</v>
      </c>
      <c r="E111" s="31">
        <v>0</v>
      </c>
      <c r="F111" s="31">
        <v>0</v>
      </c>
      <c r="G111" s="31">
        <v>0</v>
      </c>
      <c r="H111" s="31">
        <v>0</v>
      </c>
      <c r="I111" s="47">
        <f>IF(AND(G111="",H111=""),"",N(H111)-N(G111))</f>
        <v>0</v>
      </c>
      <c r="J111" s="37" t="str">
        <f>IF(OR(N(G111)=0,I111=""),"",I111/ABS(G111))</f>
        <v/>
      </c>
      <c r="K111" s="38"/>
      <c r="L111" s="7"/>
    </row>
    <row r="112" spans="1:12" x14ac:dyDescent="0.25">
      <c r="A112" s="7"/>
      <c r="B112" s="35" t="s">
        <v>169</v>
      </c>
      <c r="C112" s="36"/>
      <c r="D112" s="31">
        <v>0</v>
      </c>
      <c r="E112" s="31">
        <v>0</v>
      </c>
      <c r="F112" s="31">
        <v>0</v>
      </c>
      <c r="G112" s="31">
        <v>0</v>
      </c>
      <c r="H112" s="31">
        <v>0</v>
      </c>
      <c r="I112" s="47">
        <f t="shared" ref="I112:I113" si="37">IF(AND(G112="",H112=""),"",N(H112)-N(G112))</f>
        <v>0</v>
      </c>
      <c r="J112" s="37" t="str">
        <f t="shared" ref="J112:J113" si="38">IF(OR(N(G112)=0,I112=""),"",I112/ABS(G112))</f>
        <v/>
      </c>
      <c r="K112" s="38"/>
      <c r="L112" s="7"/>
    </row>
    <row r="113" spans="1:12" x14ac:dyDescent="0.25">
      <c r="A113" s="7"/>
      <c r="B113" s="35" t="s">
        <v>169</v>
      </c>
      <c r="C113" s="36"/>
      <c r="D113" s="31">
        <v>0</v>
      </c>
      <c r="E113" s="31">
        <v>0</v>
      </c>
      <c r="F113" s="31">
        <v>0</v>
      </c>
      <c r="G113" s="31">
        <v>0</v>
      </c>
      <c r="H113" s="31">
        <v>0</v>
      </c>
      <c r="I113" s="47">
        <f t="shared" si="37"/>
        <v>0</v>
      </c>
      <c r="J113" s="37" t="str">
        <f t="shared" si="38"/>
        <v/>
      </c>
      <c r="K113" s="38"/>
      <c r="L113" s="7"/>
    </row>
    <row r="114" spans="1:12" x14ac:dyDescent="0.25">
      <c r="A114" s="7"/>
      <c r="B114" s="39" t="s">
        <v>150</v>
      </c>
      <c r="C114" s="40"/>
      <c r="D114" s="48">
        <f t="shared" ref="D114:I114" si="39">SUM(D109:D113)</f>
        <v>100000</v>
      </c>
      <c r="E114" s="48">
        <f t="shared" si="39"/>
        <v>70000</v>
      </c>
      <c r="F114" s="48">
        <f t="shared" si="39"/>
        <v>40000</v>
      </c>
      <c r="G114" s="48">
        <f t="shared" si="39"/>
        <v>15000</v>
      </c>
      <c r="H114" s="48">
        <f t="shared" si="39"/>
        <v>0</v>
      </c>
      <c r="I114" s="48">
        <f t="shared" si="39"/>
        <v>-15000</v>
      </c>
      <c r="J114" s="42">
        <f>IF(N(G114)=0,"",I114/ABS(G114))</f>
        <v>-1</v>
      </c>
      <c r="K114" s="7"/>
      <c r="L114" s="7"/>
    </row>
    <row r="115" spans="1:12" x14ac:dyDescent="0.25">
      <c r="A115" s="7"/>
      <c r="B115" s="7"/>
      <c r="C115" s="7"/>
      <c r="D115" s="7"/>
      <c r="E115" s="7"/>
      <c r="F115" s="7"/>
      <c r="G115" s="7"/>
      <c r="H115" s="7"/>
      <c r="I115" s="7"/>
      <c r="J115" s="7"/>
      <c r="K115" s="7"/>
      <c r="L115" s="7"/>
    </row>
    <row r="116" spans="1:12" x14ac:dyDescent="0.25">
      <c r="A116" s="7"/>
      <c r="B116" s="34" t="s">
        <v>151</v>
      </c>
      <c r="C116" s="7"/>
      <c r="D116" s="7"/>
      <c r="E116" s="7"/>
      <c r="F116" s="7"/>
      <c r="G116" s="7"/>
      <c r="H116" s="7"/>
      <c r="I116" s="7"/>
      <c r="J116" s="7"/>
      <c r="K116" s="7"/>
      <c r="L116" s="7"/>
    </row>
    <row r="117" spans="1:12" x14ac:dyDescent="0.25">
      <c r="A117" s="7"/>
      <c r="B117" s="35" t="s">
        <v>152</v>
      </c>
      <c r="C117" s="36" t="s">
        <v>107</v>
      </c>
      <c r="D117" s="31">
        <v>18000</v>
      </c>
      <c r="E117" s="31">
        <v>22000</v>
      </c>
      <c r="F117" s="31">
        <v>12000</v>
      </c>
      <c r="G117" s="31">
        <v>6000</v>
      </c>
      <c r="H117" s="31">
        <v>3000</v>
      </c>
      <c r="I117" s="47">
        <f>IF(AND(G117="",H117=""),"",N(H117)-N(G117))</f>
        <v>-3000</v>
      </c>
      <c r="J117" s="37">
        <f>IF(OR(N(G117)=0,I117=""),"",I117/ABS(G117))</f>
        <v>-0.5</v>
      </c>
      <c r="K117" s="38"/>
      <c r="L117" s="7"/>
    </row>
    <row r="118" spans="1:12" x14ac:dyDescent="0.25">
      <c r="A118" s="7"/>
      <c r="B118" s="35" t="s">
        <v>153</v>
      </c>
      <c r="C118" s="36" t="s">
        <v>107</v>
      </c>
      <c r="D118" s="31">
        <v>5000</v>
      </c>
      <c r="E118" s="31">
        <v>4000</v>
      </c>
      <c r="F118" s="31">
        <v>2500</v>
      </c>
      <c r="G118" s="31">
        <v>0</v>
      </c>
      <c r="H118" s="31">
        <v>0</v>
      </c>
      <c r="I118" s="47">
        <f>IF(AND(G118="",H118=""),"",N(H118)-N(G118))</f>
        <v>0</v>
      </c>
      <c r="J118" s="37" t="str">
        <f>IF(OR(N(G118)=0,I118=""),"",I118/ABS(G118))</f>
        <v/>
      </c>
      <c r="K118" s="38"/>
      <c r="L118" s="7"/>
    </row>
    <row r="119" spans="1:12" x14ac:dyDescent="0.25">
      <c r="A119" s="7"/>
      <c r="B119" s="35" t="s">
        <v>154</v>
      </c>
      <c r="C119" s="36" t="s">
        <v>107</v>
      </c>
      <c r="D119" s="31">
        <v>0</v>
      </c>
      <c r="E119" s="31">
        <v>0</v>
      </c>
      <c r="F119" s="31">
        <v>0</v>
      </c>
      <c r="G119" s="31">
        <v>0</v>
      </c>
      <c r="H119" s="31">
        <v>0</v>
      </c>
      <c r="I119" s="47">
        <f>IF(AND(G119="",H119=""),"",N(H119)-N(G119))</f>
        <v>0</v>
      </c>
      <c r="J119" s="37" t="str">
        <f>IF(OR(N(G119)=0,I119=""),"",I119/ABS(G119))</f>
        <v/>
      </c>
      <c r="K119" s="38"/>
      <c r="L119" s="7"/>
    </row>
    <row r="120" spans="1:12" x14ac:dyDescent="0.25">
      <c r="A120" s="7"/>
      <c r="B120" s="35" t="s">
        <v>169</v>
      </c>
      <c r="C120" s="36"/>
      <c r="D120" s="31">
        <v>0</v>
      </c>
      <c r="E120" s="31">
        <v>0</v>
      </c>
      <c r="F120" s="31">
        <v>0</v>
      </c>
      <c r="G120" s="31">
        <v>0</v>
      </c>
      <c r="H120" s="31">
        <v>0</v>
      </c>
      <c r="I120" s="47">
        <f t="shared" ref="I120:I121" si="40">IF(AND(G120="",H120=""),"",N(H120)-N(G120))</f>
        <v>0</v>
      </c>
      <c r="J120" s="37" t="str">
        <f t="shared" ref="J120:J121" si="41">IF(OR(N(G120)=0,I120=""),"",I120/ABS(G120))</f>
        <v/>
      </c>
      <c r="K120" s="38"/>
      <c r="L120" s="7"/>
    </row>
    <row r="121" spans="1:12" x14ac:dyDescent="0.25">
      <c r="A121" s="7"/>
      <c r="B121" s="35" t="s">
        <v>169</v>
      </c>
      <c r="C121" s="36"/>
      <c r="D121" s="31">
        <v>0</v>
      </c>
      <c r="E121" s="31">
        <v>0</v>
      </c>
      <c r="F121" s="31">
        <v>0</v>
      </c>
      <c r="G121" s="31">
        <v>0</v>
      </c>
      <c r="H121" s="31">
        <v>0</v>
      </c>
      <c r="I121" s="47">
        <f t="shared" si="40"/>
        <v>0</v>
      </c>
      <c r="J121" s="37" t="str">
        <f t="shared" si="41"/>
        <v/>
      </c>
      <c r="K121" s="38"/>
      <c r="L121" s="7"/>
    </row>
    <row r="122" spans="1:12" x14ac:dyDescent="0.25">
      <c r="A122" s="7"/>
      <c r="B122" s="39" t="s">
        <v>155</v>
      </c>
      <c r="C122" s="40"/>
      <c r="D122" s="48">
        <f t="shared" ref="D122:I122" si="42">SUM(D117:D121)</f>
        <v>23000</v>
      </c>
      <c r="E122" s="48">
        <f t="shared" si="42"/>
        <v>26000</v>
      </c>
      <c r="F122" s="48">
        <f t="shared" si="42"/>
        <v>14500</v>
      </c>
      <c r="G122" s="48">
        <f t="shared" si="42"/>
        <v>6000</v>
      </c>
      <c r="H122" s="48">
        <f t="shared" si="42"/>
        <v>3000</v>
      </c>
      <c r="I122" s="48">
        <f t="shared" si="42"/>
        <v>-3000</v>
      </c>
      <c r="J122" s="42">
        <f>IF(N(G122)=0,"",I122/ABS(G122))</f>
        <v>-0.5</v>
      </c>
      <c r="K122" s="7"/>
      <c r="L122" s="7"/>
    </row>
    <row r="123" spans="1:12" x14ac:dyDescent="0.25">
      <c r="A123" s="7"/>
      <c r="B123" s="7"/>
      <c r="C123" s="7"/>
      <c r="D123" s="7"/>
      <c r="E123" s="7"/>
      <c r="F123" s="7"/>
      <c r="G123" s="7"/>
      <c r="H123" s="7"/>
      <c r="I123" s="7"/>
      <c r="J123" s="7"/>
      <c r="K123" s="7"/>
      <c r="L123" s="7"/>
    </row>
    <row r="124" spans="1:12" x14ac:dyDescent="0.25">
      <c r="A124" s="7"/>
      <c r="B124" s="34" t="s">
        <v>156</v>
      </c>
      <c r="C124" s="7"/>
      <c r="D124" s="7"/>
      <c r="E124" s="7"/>
      <c r="F124" s="7"/>
      <c r="G124" s="7"/>
      <c r="H124" s="7"/>
      <c r="I124" s="7"/>
      <c r="J124" s="7"/>
      <c r="K124" s="7"/>
      <c r="L124" s="7"/>
    </row>
    <row r="125" spans="1:12" x14ac:dyDescent="0.25">
      <c r="A125" s="7"/>
      <c r="B125" s="35" t="s">
        <v>157</v>
      </c>
      <c r="C125" s="36" t="s">
        <v>107</v>
      </c>
      <c r="D125" s="31">
        <v>0</v>
      </c>
      <c r="E125" s="31">
        <v>0</v>
      </c>
      <c r="F125" s="31">
        <v>0</v>
      </c>
      <c r="G125" s="31">
        <v>0</v>
      </c>
      <c r="H125" s="31">
        <v>0</v>
      </c>
      <c r="I125" s="47">
        <f>IF(AND(G125="",H125=""),"",N(H125)-N(G125))</f>
        <v>0</v>
      </c>
      <c r="J125" s="37" t="str">
        <f>IF(OR(N(G125)=0,I125=""),"",I125/ABS(G125))</f>
        <v/>
      </c>
      <c r="K125" s="38"/>
      <c r="L125" s="7"/>
    </row>
    <row r="126" spans="1:12" x14ac:dyDescent="0.25">
      <c r="A126" s="7"/>
      <c r="B126" s="35" t="s">
        <v>158</v>
      </c>
      <c r="C126" s="36" t="s">
        <v>107</v>
      </c>
      <c r="D126" s="31">
        <v>0</v>
      </c>
      <c r="E126" s="31">
        <v>0</v>
      </c>
      <c r="F126" s="31">
        <v>0</v>
      </c>
      <c r="G126" s="31">
        <v>0</v>
      </c>
      <c r="H126" s="31">
        <v>0</v>
      </c>
      <c r="I126" s="47">
        <f>IF(AND(G126="",H126=""),"",N(H126)-N(G126))</f>
        <v>0</v>
      </c>
      <c r="J126" s="37" t="str">
        <f>IF(OR(N(G126)=0,I126=""),"",I126/ABS(G126))</f>
        <v/>
      </c>
      <c r="K126" s="38"/>
      <c r="L126" s="7"/>
    </row>
    <row r="127" spans="1:12" x14ac:dyDescent="0.25">
      <c r="A127" s="7"/>
      <c r="B127" s="35" t="s">
        <v>169</v>
      </c>
      <c r="C127" s="36"/>
      <c r="D127" s="31">
        <v>0</v>
      </c>
      <c r="E127" s="31">
        <v>0</v>
      </c>
      <c r="F127" s="31">
        <v>0</v>
      </c>
      <c r="G127" s="31">
        <v>0</v>
      </c>
      <c r="H127" s="31">
        <v>0</v>
      </c>
      <c r="I127" s="47">
        <f t="shared" ref="I127:I128" si="43">IF(AND(G127="",H127=""),"",N(H127)-N(G127))</f>
        <v>0</v>
      </c>
      <c r="J127" s="37" t="str">
        <f t="shared" ref="J127:J128" si="44">IF(OR(N(G127)=0,I127=""),"",I127/ABS(G127))</f>
        <v/>
      </c>
      <c r="K127" s="38"/>
      <c r="L127" s="7"/>
    </row>
    <row r="128" spans="1:12" x14ac:dyDescent="0.25">
      <c r="A128" s="7"/>
      <c r="B128" s="35" t="s">
        <v>169</v>
      </c>
      <c r="C128" s="36"/>
      <c r="D128" s="31">
        <v>0</v>
      </c>
      <c r="E128" s="31">
        <v>0</v>
      </c>
      <c r="F128" s="31">
        <v>0</v>
      </c>
      <c r="G128" s="31">
        <v>0</v>
      </c>
      <c r="H128" s="31">
        <v>0</v>
      </c>
      <c r="I128" s="47">
        <f t="shared" si="43"/>
        <v>0</v>
      </c>
      <c r="J128" s="37" t="str">
        <f t="shared" si="44"/>
        <v/>
      </c>
      <c r="K128" s="38"/>
      <c r="L128" s="7"/>
    </row>
    <row r="129" spans="1:12" x14ac:dyDescent="0.25">
      <c r="A129" s="7"/>
      <c r="B129" s="39" t="s">
        <v>159</v>
      </c>
      <c r="C129" s="40"/>
      <c r="D129" s="48">
        <f t="shared" ref="D129:I129" si="45">SUM(D125:D128)</f>
        <v>0</v>
      </c>
      <c r="E129" s="48">
        <f t="shared" si="45"/>
        <v>0</v>
      </c>
      <c r="F129" s="48">
        <f t="shared" si="45"/>
        <v>0</v>
      </c>
      <c r="G129" s="48">
        <f t="shared" si="45"/>
        <v>0</v>
      </c>
      <c r="H129" s="48">
        <f t="shared" si="45"/>
        <v>0</v>
      </c>
      <c r="I129" s="48">
        <f t="shared" si="45"/>
        <v>0</v>
      </c>
      <c r="J129" s="42" t="str">
        <f>IF(N(G129)=0,"",I129/ABS(G129))</f>
        <v/>
      </c>
      <c r="K129" s="7"/>
      <c r="L129" s="7"/>
    </row>
    <row r="130" spans="1:12" x14ac:dyDescent="0.25">
      <c r="A130" s="7"/>
      <c r="B130" s="7"/>
      <c r="C130" s="7"/>
      <c r="D130" s="7"/>
      <c r="E130" s="7"/>
      <c r="F130" s="7"/>
      <c r="G130" s="7"/>
      <c r="H130" s="7"/>
      <c r="I130" s="7"/>
      <c r="J130" s="7"/>
      <c r="K130" s="7"/>
      <c r="L130" s="7"/>
    </row>
    <row r="131" spans="1:12" ht="21.75" customHeight="1" x14ac:dyDescent="0.25">
      <c r="A131" s="7"/>
      <c r="B131" s="43" t="s">
        <v>160</v>
      </c>
      <c r="C131" s="44"/>
      <c r="D131" s="45">
        <f t="shared" ref="D131:I131" si="46">D100+D106+D114+D122+D129</f>
        <v>1553000</v>
      </c>
      <c r="E131" s="45">
        <f t="shared" si="46"/>
        <v>1456000</v>
      </c>
      <c r="F131" s="45">
        <f t="shared" si="46"/>
        <v>2184500</v>
      </c>
      <c r="G131" s="45">
        <f t="shared" si="46"/>
        <v>2041000</v>
      </c>
      <c r="H131" s="45">
        <f t="shared" si="46"/>
        <v>1901000</v>
      </c>
      <c r="I131" s="45">
        <f t="shared" si="46"/>
        <v>-140000</v>
      </c>
      <c r="J131" s="46">
        <f>IF(N(G131)=0,"",I131/ABS(G131))</f>
        <v>-6.8593826555609999E-2</v>
      </c>
      <c r="K131" s="44"/>
      <c r="L131" s="7"/>
    </row>
    <row r="132" spans="1:12" x14ac:dyDescent="0.25">
      <c r="A132" s="7"/>
      <c r="B132" s="7"/>
      <c r="C132" s="7"/>
      <c r="D132" s="7"/>
      <c r="E132" s="7"/>
      <c r="F132" s="7"/>
      <c r="G132" s="7"/>
      <c r="H132" s="7"/>
      <c r="I132" s="7"/>
      <c r="J132" s="7"/>
      <c r="K132" s="7"/>
      <c r="L132" s="7"/>
    </row>
    <row r="133" spans="1:12" ht="25.5" customHeight="1" x14ac:dyDescent="0.25">
      <c r="A133" s="7"/>
      <c r="B133" s="49" t="s">
        <v>161</v>
      </c>
      <c r="C133" s="50"/>
      <c r="D133" s="51">
        <f t="shared" ref="D133:I133" si="47">D92-D131</f>
        <v>483500</v>
      </c>
      <c r="E133" s="51">
        <f t="shared" si="47"/>
        <v>752500</v>
      </c>
      <c r="F133" s="51">
        <f t="shared" si="47"/>
        <v>1167300</v>
      </c>
      <c r="G133" s="51">
        <f t="shared" si="47"/>
        <v>1568600</v>
      </c>
      <c r="H133" s="51">
        <f t="shared" si="47"/>
        <v>2000800</v>
      </c>
      <c r="I133" s="51">
        <f t="shared" si="47"/>
        <v>432200</v>
      </c>
      <c r="J133" s="52">
        <f>IF(N(G133)=0,"",I133/ABS(G133))</f>
        <v>0.27553232181563175</v>
      </c>
      <c r="K133" s="50"/>
      <c r="L133" s="7"/>
    </row>
    <row r="134" spans="1:12" x14ac:dyDescent="0.25">
      <c r="A134" s="7"/>
      <c r="B134" s="7"/>
      <c r="C134" s="7"/>
      <c r="D134" s="7"/>
      <c r="E134" s="7"/>
      <c r="F134" s="7"/>
      <c r="G134" s="7"/>
      <c r="H134" s="7"/>
      <c r="I134" s="7"/>
      <c r="J134" s="7"/>
      <c r="K134" s="7"/>
      <c r="L134" s="7"/>
    </row>
    <row r="135" spans="1:12" ht="15.75" x14ac:dyDescent="0.25">
      <c r="A135" s="7"/>
      <c r="B135" s="53" t="s">
        <v>162</v>
      </c>
      <c r="C135" s="7"/>
      <c r="D135" s="7"/>
      <c r="E135" s="7"/>
      <c r="F135" s="7"/>
      <c r="G135" s="7"/>
      <c r="H135" s="7"/>
      <c r="I135" s="7"/>
      <c r="J135" s="7"/>
      <c r="K135" s="7"/>
      <c r="L135" s="7"/>
    </row>
    <row r="136" spans="1:12" x14ac:dyDescent="0.25">
      <c r="A136" s="7"/>
      <c r="B136" s="54" t="s">
        <v>31</v>
      </c>
      <c r="C136" s="7"/>
      <c r="D136" s="25">
        <f>D133-(D15-D96)</f>
        <v>333500</v>
      </c>
      <c r="E136" s="25">
        <f>E133-(E15-E96)</f>
        <v>522500</v>
      </c>
      <c r="F136" s="25">
        <f>F133-(F15-F96)</f>
        <v>852300</v>
      </c>
      <c r="G136" s="25">
        <f>G133-(G15-G96)</f>
        <v>1163600</v>
      </c>
      <c r="H136" s="25">
        <f>H133-(H15-H96)</f>
        <v>1490800</v>
      </c>
      <c r="I136" s="7"/>
      <c r="J136" s="7"/>
      <c r="K136" s="7"/>
      <c r="L136" s="7"/>
    </row>
    <row r="137" spans="1:12" x14ac:dyDescent="0.25">
      <c r="A137" s="7"/>
      <c r="B137" s="54" t="s">
        <v>27</v>
      </c>
      <c r="C137" s="7"/>
      <c r="D137" s="55">
        <f>IF(N(D92)=0,"",D131/D92)</f>
        <v>0.7625828627547262</v>
      </c>
      <c r="E137" s="55">
        <f>IF(N(E92)=0,"",E131/E92)</f>
        <v>0.65927099841521397</v>
      </c>
      <c r="F137" s="55">
        <f>IF(N(F92)=0,"",F131/F92)</f>
        <v>0.65173936392386178</v>
      </c>
      <c r="G137" s="55">
        <f>IF(N(G92)=0,"",G131/G92)</f>
        <v>0.56543661347517726</v>
      </c>
      <c r="H137" s="55">
        <f>IF(N(H92)=0,"",H131/H92)</f>
        <v>0.48721103080629452</v>
      </c>
      <c r="I137" s="7"/>
      <c r="J137" s="7"/>
      <c r="K137" s="7"/>
      <c r="L137" s="7"/>
    </row>
    <row r="138" spans="1:12" x14ac:dyDescent="0.25">
      <c r="A138" s="7"/>
      <c r="B138" s="54" t="s">
        <v>163</v>
      </c>
      <c r="C138" s="7"/>
      <c r="D138" s="25">
        <f>D55+D29</f>
        <v>75500</v>
      </c>
      <c r="E138" s="25">
        <f>E55+E29</f>
        <v>109500</v>
      </c>
      <c r="F138" s="25">
        <f>F55+F29</f>
        <v>148800</v>
      </c>
      <c r="G138" s="25">
        <f>G55+G29</f>
        <v>187600</v>
      </c>
      <c r="H138" s="25">
        <f>H55+H29</f>
        <v>221800</v>
      </c>
      <c r="I138" s="7"/>
      <c r="J138" s="7"/>
      <c r="K138" s="7"/>
      <c r="L138" s="7"/>
    </row>
    <row r="139" spans="1:12" x14ac:dyDescent="0.25">
      <c r="A139" s="7"/>
      <c r="B139" s="54" t="s">
        <v>164</v>
      </c>
      <c r="C139" s="7"/>
      <c r="D139" s="25">
        <f>D122+D114+D106</f>
        <v>353000</v>
      </c>
      <c r="E139" s="25">
        <f>E122+E114+E106</f>
        <v>286000</v>
      </c>
      <c r="F139" s="25">
        <f>F122+F114+F106</f>
        <v>199500</v>
      </c>
      <c r="G139" s="25">
        <f>G122+G114+G106</f>
        <v>116000</v>
      </c>
      <c r="H139" s="25">
        <f>H122+H114+H106</f>
        <v>43000</v>
      </c>
      <c r="I139" s="7"/>
      <c r="J139" s="7"/>
      <c r="K139" s="7"/>
      <c r="L139" s="7"/>
    </row>
    <row r="140" spans="1:12" x14ac:dyDescent="0.25">
      <c r="A140" s="7"/>
      <c r="B140" s="54" t="s">
        <v>165</v>
      </c>
      <c r="C140" s="7"/>
      <c r="D140" s="25">
        <f>D100</f>
        <v>1200000</v>
      </c>
      <c r="E140" s="25">
        <f>E100</f>
        <v>1170000</v>
      </c>
      <c r="F140" s="25">
        <f>F100</f>
        <v>1985000</v>
      </c>
      <c r="G140" s="25">
        <f>G100</f>
        <v>1925000</v>
      </c>
      <c r="H140" s="25">
        <f>H100</f>
        <v>1858000</v>
      </c>
      <c r="I140" s="7"/>
      <c r="J140" s="7"/>
      <c r="K140" s="7"/>
      <c r="L140" s="7"/>
    </row>
    <row r="141" spans="1:12" x14ac:dyDescent="0.25">
      <c r="A141" s="7"/>
      <c r="B141" s="54" t="s">
        <v>166</v>
      </c>
      <c r="C141" s="7"/>
      <c r="D141" s="56">
        <f>IF(N($C$10)=0,"",D55/$C$10)</f>
        <v>1.2678571428571428</v>
      </c>
      <c r="E141" s="56">
        <f>IF(N($C$10)=0,"",E55/$C$10)</f>
        <v>1.5178571428571428</v>
      </c>
      <c r="F141" s="56">
        <f>IF(N($C$10)=0,"",F55/$C$10)</f>
        <v>2.1714285714285713</v>
      </c>
      <c r="G141" s="56">
        <f>IF(N($C$10)=0,"",G55/$C$10)</f>
        <v>2.4857142857142858</v>
      </c>
      <c r="H141" s="56">
        <f>IF(N($C$10)=0,"",H55/$C$10)</f>
        <v>3.0249999999999999</v>
      </c>
      <c r="I141" s="7"/>
      <c r="J141" s="7"/>
      <c r="K141" s="7"/>
      <c r="L141" s="7"/>
    </row>
    <row r="142" spans="1:12" x14ac:dyDescent="0.25">
      <c r="A142" s="7"/>
      <c r="B142" s="54" t="s">
        <v>167</v>
      </c>
      <c r="C142" s="7"/>
      <c r="D142" s="55">
        <f>IF(N(D133)&lt;=0,"",D38/D133)</f>
        <v>0.50879007238883145</v>
      </c>
      <c r="E142" s="55">
        <f>IF(N(E133)&lt;=0,"",E38/E133)</f>
        <v>0.47043189368770766</v>
      </c>
      <c r="F142" s="55">
        <f>IF(N(F133)&lt;=0,"",F38/F133)</f>
        <v>0.4094919900625375</v>
      </c>
      <c r="G142" s="55">
        <f>IF(N(G133)&lt;=0,"",G38/G133)</f>
        <v>0.38760678311870456</v>
      </c>
      <c r="H142" s="55">
        <f>IF(N(H133)&lt;=0,"",H38/H133)</f>
        <v>0.37734906037584964</v>
      </c>
      <c r="I142" s="7"/>
      <c r="J142" s="7"/>
      <c r="K142" s="7"/>
      <c r="L142" s="7"/>
    </row>
    <row r="143" spans="1:12" x14ac:dyDescent="0.25">
      <c r="A143" s="7"/>
      <c r="B143" s="7"/>
      <c r="C143" s="7"/>
      <c r="D143" s="7"/>
      <c r="E143" s="7"/>
      <c r="F143" s="7"/>
      <c r="G143" s="7"/>
      <c r="H143" s="7"/>
      <c r="I143" s="7"/>
      <c r="J143" s="7"/>
      <c r="K143" s="7"/>
      <c r="L143" s="7"/>
    </row>
    <row r="144" spans="1:12" ht="25.5" customHeight="1" x14ac:dyDescent="0.25">
      <c r="A144" s="7"/>
      <c r="B144" s="57" t="s">
        <v>168</v>
      </c>
      <c r="C144" s="57"/>
      <c r="D144" s="57"/>
      <c r="E144" s="57"/>
      <c r="F144" s="57"/>
      <c r="G144" s="57"/>
      <c r="H144" s="57"/>
      <c r="I144" s="57"/>
      <c r="J144" s="5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sheetData>
  <mergeCells count="4">
    <mergeCell ref="C8:E8"/>
    <mergeCell ref="B144:J144"/>
    <mergeCell ref="K34:M34"/>
    <mergeCell ref="B6:K6"/>
  </mergeCells>
  <conditionalFormatting sqref="D133:I133">
    <cfRule type="expression" dxfId="0" priority="2">
      <formula>D133&lt;0</formula>
    </cfRule>
  </conditionalFormatting>
  <dataValidations count="1">
    <dataValidation type="list" allowBlank="1" sqref="C13:C133" xr:uid="{00000000-0002-0000-0200-000000000000}">
      <formula1>"Market value,Cost,Statement value,Balance owed,Estimate"</formula1>
      <formula2>0</formula2>
    </dataValidation>
  </dataValidations>
  <printOptions horizontalCentered="1"/>
  <pageMargins left="0.4" right="0.4" top="1" bottom="1" header="0.511811023622047" footer="0.5"/>
  <pageSetup paperSize="9" fitToHeight="0" orientation="portrait" horizontalDpi="300" verticalDpi="300"/>
  <headerFooter>
    <oddFooter>&amp;L&amp;"Arial,Regular"&amp;8&amp;K7a8a95Template: The Investor Experience&amp;R&amp;"Arial,Regular"&amp;8&amp;K7a8a95Page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Start here</vt:lpstr>
      <vt:lpstr>Dashboard</vt:lpstr>
      <vt:lpstr>Statement</vt:lpstr>
      <vt:lpstr>Dashboard!Print_Area</vt:lpstr>
      <vt:lpstr>Statement!Print_Area</vt:lpstr>
      <vt:lpstr>Statement!Print_Titles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TIE Capital</cp:lastModifiedBy>
  <cp:revision>1</cp:revision>
  <dcterms:created xsi:type="dcterms:W3CDTF">2026-10-19T19:00:17Z</dcterms:created>
  <dcterms:modified xsi:type="dcterms:W3CDTF">2026-11-01T20:20:11Z</dcterms:modified>
  <dc:language>en-US</dc:language>
</cp:coreProperties>
</file>